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F\FF_Share\1. CENTER-SECTORING FF\BOOK\BOOK-FF-59-63\ฉบับขึ้น WEB 2563\ส่งพี่เสก 63\ตาราง 1-3  ขึ้นเว็บ\T2\"/>
    </mc:Choice>
  </mc:AlternateContent>
  <xr:revisionPtr revIDLastSave="0" documentId="13_ncr:1_{D725C4F6-2696-4F33-9CA8-0B57C490D350}" xr6:coauthVersionLast="36" xr6:coauthVersionMax="36" xr10:uidLastSave="{00000000-0000-0000-0000-000000000000}"/>
  <bookViews>
    <workbookView xWindow="0" yWindow="0" windowWidth="28800" windowHeight="11925" activeTab="1" xr2:uid="{00000000-000D-0000-FFFF-FFFF00000000}"/>
  </bookViews>
  <sheets>
    <sheet name="diff" sheetId="4" r:id="rId1"/>
    <sheet name="Sheet1" sheetId="1" r:id="rId2"/>
    <sheet name="Sheet2" sheetId="2" r:id="rId3"/>
    <sheet name="Sheet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xlnm.Print_Area" localSheetId="0">diff!$A$1:$N$60</definedName>
    <definedName name="_xlnm.Print_Area" localSheetId="1">Sheet1!$A$1:$O$63</definedName>
  </definedNames>
  <calcPr calcId="191029"/>
</workbook>
</file>

<file path=xl/calcChain.xml><?xml version="1.0" encoding="utf-8"?>
<calcChain xmlns="http://schemas.openxmlformats.org/spreadsheetml/2006/main">
  <c r="I57" i="4" l="1"/>
  <c r="H57" i="4"/>
  <c r="G57" i="4"/>
  <c r="F57" i="4"/>
  <c r="I56" i="4"/>
  <c r="H56" i="4"/>
  <c r="G56" i="4"/>
  <c r="F56" i="4"/>
  <c r="I55" i="4"/>
  <c r="H55" i="4"/>
  <c r="G55" i="4"/>
  <c r="F55" i="4"/>
  <c r="I54" i="4"/>
  <c r="H54" i="4"/>
  <c r="G54" i="4"/>
  <c r="F54" i="4"/>
  <c r="I53" i="4"/>
  <c r="H53" i="4"/>
  <c r="G53" i="4"/>
  <c r="F53" i="4"/>
  <c r="I52" i="4"/>
  <c r="H52" i="4"/>
  <c r="G52" i="4"/>
  <c r="F52" i="4"/>
  <c r="E51" i="4"/>
  <c r="I50" i="4"/>
  <c r="H50" i="4"/>
  <c r="G50" i="4"/>
  <c r="F50" i="4"/>
  <c r="F49" i="4"/>
  <c r="I48" i="4"/>
  <c r="H48" i="4"/>
  <c r="G48" i="4"/>
  <c r="F48" i="4"/>
  <c r="I47" i="4"/>
  <c r="H47" i="4"/>
  <c r="G47" i="4"/>
  <c r="F47" i="4"/>
  <c r="E46" i="4"/>
  <c r="I45" i="4"/>
  <c r="H45" i="4"/>
  <c r="G45" i="4"/>
  <c r="F45" i="4"/>
  <c r="I44" i="4"/>
  <c r="H44" i="4"/>
  <c r="G44" i="4"/>
  <c r="F44" i="4"/>
  <c r="E43" i="4"/>
  <c r="E42" i="4" s="1"/>
  <c r="I41" i="4"/>
  <c r="H41" i="4"/>
  <c r="G41" i="4"/>
  <c r="F41" i="4"/>
  <c r="I40" i="4"/>
  <c r="H40" i="4"/>
  <c r="G40" i="4"/>
  <c r="F40" i="4"/>
  <c r="I39" i="4"/>
  <c r="H39" i="4"/>
  <c r="G39" i="4"/>
  <c r="F39" i="4"/>
  <c r="E38" i="4"/>
  <c r="I37" i="4"/>
  <c r="H37" i="4"/>
  <c r="G37" i="4"/>
  <c r="F37" i="4"/>
  <c r="I34" i="4"/>
  <c r="H34" i="4"/>
  <c r="G34" i="4"/>
  <c r="F34" i="4"/>
  <c r="I33" i="4"/>
  <c r="H33" i="4"/>
  <c r="G33" i="4"/>
  <c r="F33" i="4"/>
  <c r="I32" i="4"/>
  <c r="H32" i="4"/>
  <c r="G32" i="4"/>
  <c r="F32" i="4"/>
  <c r="I31" i="4"/>
  <c r="H31" i="4"/>
  <c r="G31" i="4"/>
  <c r="F31" i="4"/>
  <c r="I30" i="4"/>
  <c r="H30" i="4"/>
  <c r="G30" i="4"/>
  <c r="F30" i="4"/>
  <c r="I29" i="4"/>
  <c r="H29" i="4"/>
  <c r="H28" i="4" s="1"/>
  <c r="G29" i="4"/>
  <c r="F29" i="4"/>
  <c r="E28" i="4"/>
  <c r="I27" i="4"/>
  <c r="H27" i="4"/>
  <c r="G27" i="4"/>
  <c r="F27" i="4"/>
  <c r="G26" i="4"/>
  <c r="F26" i="4"/>
  <c r="I25" i="4"/>
  <c r="H25" i="4"/>
  <c r="G25" i="4"/>
  <c r="F25" i="4"/>
  <c r="I24" i="4"/>
  <c r="H24" i="4"/>
  <c r="G24" i="4"/>
  <c r="F24" i="4"/>
  <c r="E23" i="4"/>
  <c r="I22" i="4"/>
  <c r="H22" i="4"/>
  <c r="G22" i="4"/>
  <c r="F22" i="4"/>
  <c r="I21" i="4"/>
  <c r="H21" i="4"/>
  <c r="H20" i="4" s="1"/>
  <c r="G21" i="4"/>
  <c r="F21" i="4"/>
  <c r="E20" i="4"/>
  <c r="I18" i="4"/>
  <c r="H18" i="4"/>
  <c r="G18" i="4"/>
  <c r="F18" i="4"/>
  <c r="I17" i="4"/>
  <c r="H17" i="4"/>
  <c r="G17" i="4"/>
  <c r="F17" i="4"/>
  <c r="I16" i="4"/>
  <c r="H16" i="4"/>
  <c r="G16" i="4"/>
  <c r="F16" i="4"/>
  <c r="E15" i="4"/>
  <c r="I14" i="4"/>
  <c r="H14" i="4"/>
  <c r="G14" i="4"/>
  <c r="F14" i="4"/>
  <c r="E11" i="4"/>
  <c r="I10" i="4"/>
  <c r="H10" i="4"/>
  <c r="G10" i="4"/>
  <c r="F10" i="4"/>
  <c r="I9" i="4"/>
  <c r="H9" i="4"/>
  <c r="G9" i="4"/>
  <c r="F9" i="4"/>
  <c r="I8" i="4"/>
  <c r="H8" i="4"/>
  <c r="G8" i="4"/>
  <c r="F8" i="4"/>
  <c r="I7" i="4"/>
  <c r="H7" i="4"/>
  <c r="G7" i="4"/>
  <c r="F7" i="4"/>
  <c r="H23" i="4" l="1"/>
  <c r="E19" i="4"/>
  <c r="I38" i="4"/>
  <c r="H51" i="4"/>
  <c r="H15" i="4"/>
  <c r="I43" i="4"/>
  <c r="F11" i="4"/>
  <c r="G38" i="4"/>
  <c r="H38" i="4"/>
  <c r="I11" i="4"/>
  <c r="H43" i="4"/>
  <c r="I15" i="4"/>
  <c r="F38" i="4"/>
  <c r="G43" i="4"/>
  <c r="F28" i="4"/>
  <c r="G28" i="4"/>
  <c r="G23" i="4"/>
  <c r="I20" i="4"/>
  <c r="G15" i="4"/>
  <c r="F20" i="4"/>
  <c r="I51" i="4"/>
  <c r="E13" i="4"/>
  <c r="E36" i="4"/>
  <c r="F43" i="4"/>
  <c r="H11" i="4"/>
  <c r="F46" i="4"/>
  <c r="F51" i="4"/>
  <c r="F15" i="4"/>
  <c r="G20" i="4"/>
  <c r="G46" i="4"/>
  <c r="G51" i="4"/>
  <c r="G11" i="4"/>
  <c r="H19" i="4"/>
  <c r="H13" i="4" s="1"/>
  <c r="F23" i="4"/>
  <c r="H46" i="4"/>
  <c r="H42" i="4" s="1"/>
  <c r="I28" i="4"/>
  <c r="I23" i="4"/>
  <c r="I46" i="4"/>
  <c r="I42" i="4" s="1"/>
  <c r="H36" i="4" l="1"/>
  <c r="H59" i="4" s="1"/>
  <c r="H60" i="4" s="1"/>
  <c r="G42" i="4"/>
  <c r="G36" i="4" s="1"/>
  <c r="I36" i="4"/>
  <c r="F19" i="4"/>
  <c r="F13" i="4" s="1"/>
  <c r="F42" i="4"/>
  <c r="F36" i="4" s="1"/>
  <c r="E59" i="4"/>
  <c r="E60" i="4" s="1"/>
  <c r="I19" i="4"/>
  <c r="I13" i="4" s="1"/>
  <c r="G19" i="4"/>
  <c r="G13" i="4" s="1"/>
  <c r="G59" i="4" l="1"/>
  <c r="G60" i="4" s="1"/>
  <c r="I59" i="4"/>
  <c r="I60" i="4" s="1"/>
  <c r="F59" i="4"/>
  <c r="F60" i="4" s="1"/>
  <c r="J58" i="1"/>
  <c r="J57" i="1"/>
  <c r="J56" i="1"/>
  <c r="J55" i="1"/>
  <c r="J54" i="1"/>
  <c r="J52" i="1"/>
  <c r="J50" i="1"/>
  <c r="J49" i="1"/>
  <c r="J47" i="1"/>
  <c r="J46" i="1"/>
  <c r="J43" i="1"/>
  <c r="J42" i="1"/>
  <c r="J41" i="1"/>
  <c r="J39" i="1"/>
  <c r="J34" i="1"/>
  <c r="J33" i="1"/>
  <c r="J32" i="1"/>
  <c r="J31" i="1"/>
  <c r="J30" i="1"/>
  <c r="J28" i="1"/>
  <c r="J26" i="1"/>
  <c r="J25" i="1"/>
  <c r="J23" i="1"/>
  <c r="J22" i="1"/>
  <c r="J19" i="1"/>
  <c r="J18" i="1"/>
  <c r="J17" i="1"/>
  <c r="J15" i="1"/>
  <c r="J10" i="1"/>
  <c r="J9" i="1"/>
  <c r="J8" i="1"/>
  <c r="J7" i="1"/>
  <c r="G56" i="1" l="1"/>
  <c r="G57" i="1"/>
  <c r="G58" i="1"/>
  <c r="G52" i="1"/>
  <c r="G46" i="1"/>
  <c r="G41" i="1"/>
  <c r="G42" i="1"/>
  <c r="G43" i="1"/>
  <c r="G30" i="1"/>
  <c r="G31" i="1"/>
  <c r="G32" i="1"/>
  <c r="G33" i="1"/>
  <c r="G34" i="1"/>
  <c r="G25" i="1"/>
  <c r="G26" i="1"/>
  <c r="G27" i="1"/>
  <c r="G28" i="1"/>
  <c r="G22" i="1"/>
  <c r="G17" i="1"/>
  <c r="G18" i="1"/>
  <c r="G19" i="1"/>
  <c r="G15" i="1"/>
  <c r="G7" i="1"/>
  <c r="G8" i="1"/>
  <c r="G9" i="1"/>
  <c r="G10" i="1"/>
  <c r="H56" i="1"/>
  <c r="H57" i="1"/>
  <c r="H58" i="1"/>
  <c r="H52" i="1"/>
  <c r="H46" i="1"/>
  <c r="H41" i="1"/>
  <c r="H42" i="1"/>
  <c r="H43" i="1"/>
  <c r="H30" i="1"/>
  <c r="H31" i="1"/>
  <c r="H32" i="1"/>
  <c r="H33" i="1"/>
  <c r="H34" i="1"/>
  <c r="H28" i="1"/>
  <c r="H25" i="1"/>
  <c r="H26" i="1"/>
  <c r="H22" i="1"/>
  <c r="H23" i="1"/>
  <c r="H17" i="1"/>
  <c r="H18" i="1"/>
  <c r="H19" i="1"/>
  <c r="H15" i="1"/>
  <c r="H7" i="1"/>
  <c r="H8" i="1"/>
  <c r="H9" i="1"/>
  <c r="H10" i="1"/>
  <c r="I58" i="1" l="1"/>
  <c r="I57" i="1"/>
  <c r="I56" i="1"/>
  <c r="I55" i="1"/>
  <c r="I54" i="1"/>
  <c r="I52" i="1"/>
  <c r="I50" i="1"/>
  <c r="I49" i="1"/>
  <c r="I47" i="1"/>
  <c r="I46" i="1"/>
  <c r="I43" i="1"/>
  <c r="I42" i="1"/>
  <c r="I41" i="1"/>
  <c r="I39" i="1"/>
  <c r="I34" i="1"/>
  <c r="I33" i="1"/>
  <c r="I32" i="1"/>
  <c r="I31" i="1"/>
  <c r="I30" i="1"/>
  <c r="I28" i="1"/>
  <c r="I26" i="1"/>
  <c r="I25" i="1"/>
  <c r="I23" i="1"/>
  <c r="I22" i="1"/>
  <c r="I19" i="1"/>
  <c r="I18" i="1"/>
  <c r="I17" i="1"/>
  <c r="I15" i="1"/>
  <c r="I10" i="1"/>
  <c r="I9" i="1"/>
  <c r="I8" i="1"/>
  <c r="I7" i="1"/>
  <c r="H55" i="1" l="1"/>
  <c r="H54" i="1"/>
  <c r="H50" i="1"/>
  <c r="H49" i="1"/>
  <c r="H47" i="1"/>
  <c r="H39" i="1"/>
  <c r="G55" i="1" l="1"/>
  <c r="G54" i="1"/>
  <c r="G50" i="1"/>
  <c r="G49" i="1"/>
  <c r="G47" i="1"/>
  <c r="G39" i="1"/>
  <c r="G23" i="1"/>
  <c r="F58" i="1"/>
  <c r="F57" i="1"/>
  <c r="F56" i="1"/>
  <c r="F55" i="1"/>
  <c r="F54" i="1"/>
  <c r="F52" i="1"/>
  <c r="F51" i="1"/>
  <c r="F50" i="1"/>
  <c r="F49" i="1"/>
  <c r="F47" i="1"/>
  <c r="F46" i="1"/>
  <c r="F43" i="1"/>
  <c r="F42" i="1"/>
  <c r="F41" i="1"/>
  <c r="F39" i="1"/>
  <c r="F34" i="1"/>
  <c r="F33" i="1"/>
  <c r="F32" i="1"/>
  <c r="F31" i="1"/>
  <c r="F30" i="1"/>
  <c r="F28" i="1"/>
  <c r="F27" i="1"/>
  <c r="F26" i="1"/>
  <c r="F25" i="1"/>
  <c r="F23" i="1"/>
  <c r="F22" i="1"/>
  <c r="F19" i="1"/>
  <c r="F18" i="1"/>
  <c r="F17" i="1"/>
  <c r="F15" i="1"/>
  <c r="F10" i="1"/>
  <c r="F9" i="1"/>
  <c r="F8" i="1"/>
  <c r="F7" i="1"/>
  <c r="J21" i="1" l="1"/>
  <c r="J53" i="1" l="1"/>
  <c r="J11" i="1"/>
  <c r="J48" i="1"/>
  <c r="J16" i="1"/>
  <c r="J29" i="1"/>
  <c r="J45" i="1"/>
  <c r="J40" i="1"/>
  <c r="J24" i="1"/>
  <c r="J20" i="1" l="1"/>
  <c r="J44" i="1"/>
  <c r="J38" i="1" l="1"/>
  <c r="J14" i="1"/>
  <c r="J62" i="1" l="1"/>
  <c r="I11" i="1"/>
  <c r="J63" i="1" l="1"/>
  <c r="H16" i="1"/>
  <c r="H45" i="1" l="1"/>
  <c r="H40" i="1" l="1"/>
  <c r="H48" i="1"/>
  <c r="H53" i="1"/>
  <c r="H11" i="1"/>
  <c r="H44" i="1" l="1"/>
  <c r="H38" i="1" l="1"/>
  <c r="I53" i="1" l="1"/>
  <c r="G53" i="1"/>
  <c r="I48" i="1" l="1"/>
  <c r="G48" i="1"/>
  <c r="I45" i="1"/>
  <c r="G45" i="1"/>
  <c r="I44" i="1" l="1"/>
  <c r="G44" i="1"/>
  <c r="I40" i="1" l="1"/>
  <c r="G40" i="1"/>
  <c r="G38" i="1" l="1"/>
  <c r="I38" i="1"/>
  <c r="I29" i="1" l="1"/>
  <c r="G29" i="1"/>
  <c r="I24" i="1"/>
  <c r="G24" i="1"/>
  <c r="I21" i="1" l="1"/>
  <c r="G21" i="1"/>
  <c r="G20" i="1" l="1"/>
  <c r="I20" i="1"/>
  <c r="I16" i="1" l="1"/>
  <c r="G16" i="1"/>
  <c r="G14" i="1" l="1"/>
  <c r="I14" i="1"/>
  <c r="I62" i="1" l="1"/>
  <c r="G62" i="1"/>
  <c r="I63" i="1" l="1"/>
  <c r="E21" i="1" l="1"/>
  <c r="E24" i="1"/>
  <c r="E29" i="1" l="1"/>
  <c r="E45" i="1"/>
  <c r="E40" i="1"/>
  <c r="E48" i="1"/>
  <c r="E20" i="1"/>
  <c r="E44" i="1" l="1"/>
  <c r="E53" i="1"/>
  <c r="E38" i="1" l="1"/>
  <c r="E16" i="1"/>
  <c r="E14" i="1" l="1"/>
  <c r="E62" i="1" s="1"/>
  <c r="F16" i="1" l="1"/>
  <c r="F24" i="1"/>
  <c r="F21" i="1"/>
  <c r="F29" i="1"/>
  <c r="F20" i="1" l="1"/>
  <c r="F14" i="1" s="1"/>
  <c r="F45" i="1"/>
  <c r="F48" i="1"/>
  <c r="F40" i="1"/>
  <c r="F44" i="1" l="1"/>
  <c r="F53" i="1" l="1"/>
  <c r="F38" i="1" l="1"/>
  <c r="F62" i="1" s="1"/>
  <c r="H29" i="1" l="1"/>
  <c r="H24" i="1"/>
  <c r="H21" i="1"/>
  <c r="H20" i="1" l="1"/>
  <c r="H14" i="1" l="1"/>
  <c r="H62" i="1" l="1"/>
  <c r="H63" i="1" l="1"/>
  <c r="G11" i="1" l="1"/>
  <c r="G63" i="1" l="1"/>
  <c r="E11" i="1"/>
  <c r="E63" i="1" l="1"/>
  <c r="F11" i="1" l="1"/>
  <c r="F63" i="1" l="1"/>
</calcChain>
</file>

<file path=xl/sharedStrings.xml><?xml version="1.0" encoding="utf-8"?>
<sst xmlns="http://schemas.openxmlformats.org/spreadsheetml/2006/main" count="150" uniqueCount="53">
  <si>
    <t>(MILLIONS OF BAHT)</t>
  </si>
  <si>
    <t xml:space="preserve">A. NON FINANCIAL ACCOUNT </t>
  </si>
  <si>
    <t>1. GROSS SAVING</t>
  </si>
  <si>
    <t>2. GROSS CAPITAL FORMATION</t>
  </si>
  <si>
    <t>3. PURCHASE OF LAND (NET)</t>
  </si>
  <si>
    <t>4. STATISTICAL DISCREPANCY</t>
  </si>
  <si>
    <t>5. TOTAL SURPLUS OR DEFICIT (-) (1-2-3-4)</t>
  </si>
  <si>
    <t>B. FINANCIAL ACCOUNT</t>
  </si>
  <si>
    <t>2. CURRENCY AND DEPOSITS</t>
  </si>
  <si>
    <t>2.1 CURRENCY</t>
  </si>
  <si>
    <t>2.2 TRANSFERABLE DEPOSITS</t>
  </si>
  <si>
    <t>2.3 OTHER DEPOSITS</t>
  </si>
  <si>
    <t>3. SECURITIES OTHER THAN SHARES</t>
  </si>
  <si>
    <t>3.1 SHORT-TERM</t>
  </si>
  <si>
    <t>- COMMERCIAL BILLS</t>
  </si>
  <si>
    <t>- GOVERNMENT TREASURY BILLS</t>
  </si>
  <si>
    <t>- GOVERNMENT BONDS</t>
  </si>
  <si>
    <t>- GOVERNMENT PROMISSORY NOTES</t>
  </si>
  <si>
    <t>- DEBENTURES</t>
  </si>
  <si>
    <t>- OTHER</t>
  </si>
  <si>
    <t>4. LOANS</t>
  </si>
  <si>
    <t>4.1 MORTGAGES</t>
  </si>
  <si>
    <t>4.2 HIRE PURCHASE DEBTS</t>
  </si>
  <si>
    <t>4.3 LOANS</t>
  </si>
  <si>
    <t>6. INSURANCE TECHNICAL RESERVES</t>
  </si>
  <si>
    <t>TABLE 2.5  FINANCIAL SECTORS</t>
  </si>
  <si>
    <t>C. SECTOR DISCREPANCY (A5.-BIII.)</t>
  </si>
  <si>
    <t>1. MONETARY GOLD AND SDRs</t>
  </si>
  <si>
    <t>3.2 LONG-TERM</t>
  </si>
  <si>
    <t>I. NET ACQUISITION OF FINANCIAL ASSETS</t>
  </si>
  <si>
    <t>II. NET INCURRENCE OF LIABILITIES</t>
  </si>
  <si>
    <t>III. FINANCIAL SURPLUS OR DEFICIT (I-II)</t>
  </si>
  <si>
    <t>5. SHARES AND OTHER EQUITY</t>
  </si>
  <si>
    <t>n/a</t>
  </si>
  <si>
    <t>7. OTHER ACCOUNTS RECEIVABLE</t>
  </si>
  <si>
    <t>7. OTHER ACCOUNTS PAYABLE</t>
  </si>
  <si>
    <t>old</t>
  </si>
  <si>
    <t>7.FINANCIAL DERIVATIVES AND EMPLOYEE STOCK OPTIONS</t>
  </si>
  <si>
    <t>8. OTHER ACCOUNTS RECEIVABLE</t>
  </si>
  <si>
    <t>8. OTHER ACCOUNTS PAYABLE</t>
  </si>
  <si>
    <t>1.</t>
  </si>
  <si>
    <t>2.</t>
  </si>
  <si>
    <t>3.</t>
  </si>
  <si>
    <t>4.</t>
  </si>
  <si>
    <t>5.</t>
  </si>
  <si>
    <t>6.</t>
  </si>
  <si>
    <t>GROSS SAVING</t>
  </si>
  <si>
    <t>GROSS CAPITAL FORMATION</t>
  </si>
  <si>
    <t>PURCHASE OF LAND (NET)</t>
  </si>
  <si>
    <t>STATISTICAL DISCREPANCY</t>
  </si>
  <si>
    <t>SURPLUS OR DEFICIT  (1-2-3-4)</t>
  </si>
  <si>
    <t>ACQUISITIONS LESS DISPOSALS OF NON-PRODUCED ASSETS / CAPITAL TRANSFERS</t>
  </si>
  <si>
    <t>C. SECTOR DISCREPANCY (A5-A6-BIII.)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</si>
</sst>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_-* #,##0.00_-;\-* #,##0.00_-;_-* &quot;-&quot;??_-;_-@_-"/>
    <numFmt numFmtId="165" formatCode="#,##0_ ;[Red]\-#,##0\ "/>
    <numFmt numFmtId="166" formatCode="#,##0;\(#,##0\)"/>
    <numFmt numFmtId="167" formatCode="_-* #,##0_-;\-* #,##0_-;_-* &quot;-&quot;??_-;_-@_-"/>
    <numFmt numFmtId="168" formatCode="0.00_ ;[Red]\-0.00\ "/>
    <numFmt numFmtId="169" formatCode="0.0_ ;[Red]\-0.0\ "/>
    <numFmt numFmtId="170" formatCode="#,##0_ ;\-#,##0\ "/>
  </numFmts>
  <fonts count="33" x14ac:knownFonts="1">
    <font>
      <sz val="10"/>
      <name val="Arial"/>
      <charset val="222"/>
    </font>
    <font>
      <sz val="10"/>
      <name val="Arial"/>
      <family val="2"/>
    </font>
    <font>
      <sz val="13"/>
      <name val="Tahoma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4"/>
      <name val="Tahoma"/>
      <family val="2"/>
    </font>
    <font>
      <sz val="10"/>
      <color theme="1"/>
      <name val="Arial"/>
      <family val="2"/>
    </font>
    <font>
      <sz val="14"/>
      <name val="Cambria"/>
      <family val="2"/>
      <scheme val="major"/>
    </font>
    <font>
      <sz val="16"/>
      <name val="Arial"/>
      <family val="2"/>
    </font>
    <font>
      <sz val="14"/>
      <name val="AngsanaUPC"/>
      <family val="1"/>
      <charset val="222"/>
    </font>
    <font>
      <sz val="14"/>
      <name val="TH SarabunPSK"/>
      <family val="2"/>
    </font>
    <font>
      <sz val="14"/>
      <name val="Arial"/>
      <family val="2"/>
    </font>
    <font>
      <b/>
      <sz val="14"/>
      <name val="Tahoma"/>
      <family val="2"/>
    </font>
    <font>
      <sz val="14"/>
      <color theme="1"/>
      <name val="Tahoma"/>
      <family val="2"/>
    </font>
    <font>
      <b/>
      <sz val="14"/>
      <name val="Cambria"/>
      <family val="2"/>
      <scheme val="major"/>
    </font>
    <font>
      <sz val="14"/>
      <color theme="1"/>
      <name val="Cambria"/>
      <family val="2"/>
      <scheme val="major"/>
    </font>
    <font>
      <sz val="14"/>
      <color theme="0"/>
      <name val="Tahoma"/>
      <family val="2"/>
    </font>
    <font>
      <i/>
      <sz val="14"/>
      <color indexed="50"/>
      <name val="Tahoma"/>
      <family val="2"/>
    </font>
    <font>
      <b/>
      <sz val="14"/>
      <color theme="0"/>
      <name val="Tahoma"/>
      <family val="2"/>
    </font>
    <font>
      <sz val="14"/>
      <color rgb="FFFF0000"/>
      <name val="Arial"/>
      <family val="2"/>
    </font>
    <font>
      <sz val="14"/>
      <color theme="0"/>
      <name val="Arial"/>
      <family val="2"/>
    </font>
    <font>
      <sz val="28"/>
      <name val="Arial"/>
      <family val="2"/>
    </font>
    <font>
      <sz val="15"/>
      <name val="Tahoma"/>
      <family val="2"/>
    </font>
    <font>
      <b/>
      <sz val="15"/>
      <color theme="0"/>
      <name val="Tahoma"/>
      <family val="2"/>
    </font>
    <font>
      <sz val="18"/>
      <name val="Tahoma"/>
      <family val="2"/>
    </font>
    <font>
      <b/>
      <sz val="18"/>
      <name val="Tahoma"/>
      <family val="2"/>
    </font>
    <font>
      <sz val="18"/>
      <color theme="1"/>
      <name val="Tahoma"/>
      <family val="2"/>
    </font>
    <font>
      <sz val="18"/>
      <color theme="0"/>
      <name val="Tahoma"/>
      <family val="2"/>
    </font>
    <font>
      <i/>
      <sz val="18"/>
      <color indexed="50"/>
      <name val="Tahoma"/>
      <family val="2"/>
    </font>
    <font>
      <b/>
      <sz val="18"/>
      <color theme="0"/>
      <name val="Tahoma"/>
      <family val="2"/>
    </font>
    <font>
      <sz val="10"/>
      <name val="Tahoma"/>
      <family val="2"/>
    </font>
    <font>
      <sz val="18"/>
      <color rgb="FFFF0000"/>
      <name val="Tahoma"/>
      <family val="2"/>
    </font>
    <font>
      <b/>
      <sz val="12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9" fillId="0" borderId="0"/>
    <xf numFmtId="0" fontId="9" fillId="0" borderId="0"/>
  </cellStyleXfs>
  <cellXfs count="191">
    <xf numFmtId="0" fontId="0" fillId="0" borderId="0" xfId="0"/>
    <xf numFmtId="3" fontId="2" fillId="0" borderId="0" xfId="0" applyNumberFormat="1" applyFont="1" applyBorder="1" applyAlignment="1">
      <alignment vertical="center"/>
    </xf>
    <xf numFmtId="0" fontId="0" fillId="0" borderId="0" xfId="0" applyAlignment="1"/>
    <xf numFmtId="0" fontId="1" fillId="0" borderId="0" xfId="0" applyFont="1"/>
    <xf numFmtId="3" fontId="5" fillId="0" borderId="0" xfId="0" quotePrefix="1" applyNumberFormat="1" applyFont="1" applyAlignment="1">
      <alignment horizontal="center" vertical="top"/>
    </xf>
    <xf numFmtId="0" fontId="6" fillId="0" borderId="0" xfId="0" applyFont="1"/>
    <xf numFmtId="3" fontId="0" fillId="0" borderId="0" xfId="0" applyNumberFormat="1"/>
    <xf numFmtId="0" fontId="8" fillId="0" borderId="0" xfId="0" applyFont="1"/>
    <xf numFmtId="3" fontId="1" fillId="0" borderId="0" xfId="0" applyNumberFormat="1" applyFont="1"/>
    <xf numFmtId="3" fontId="5" fillId="0" borderId="0" xfId="0" applyNumberFormat="1" applyFont="1" applyAlignment="1">
      <alignment horizontal="center" vertical="top"/>
    </xf>
    <xf numFmtId="0" fontId="11" fillId="0" borderId="0" xfId="0" applyFont="1"/>
    <xf numFmtId="3" fontId="5" fillId="0" borderId="0" xfId="0" applyNumberFormat="1" applyFont="1" applyBorder="1"/>
    <xf numFmtId="0" fontId="11" fillId="0" borderId="0" xfId="0" applyFont="1" applyAlignment="1">
      <alignment horizontal="right"/>
    </xf>
    <xf numFmtId="0" fontId="12" fillId="3" borderId="2" xfId="0" applyNumberFormat="1" applyFont="1" applyFill="1" applyBorder="1" applyAlignment="1">
      <alignment horizontal="right" vertical="center"/>
    </xf>
    <xf numFmtId="3" fontId="12" fillId="0" borderId="0" xfId="0" applyNumberFormat="1" applyFont="1" applyBorder="1"/>
    <xf numFmtId="3" fontId="5" fillId="0" borderId="0" xfId="0" applyNumberFormat="1" applyFont="1" applyBorder="1" applyAlignment="1">
      <alignment vertical="center"/>
    </xf>
    <xf numFmtId="37" fontId="12" fillId="0" borderId="0" xfId="0" applyNumberFormat="1" applyFont="1" applyBorder="1" applyAlignment="1">
      <alignment vertical="center"/>
    </xf>
    <xf numFmtId="3" fontId="12" fillId="0" borderId="0" xfId="0" applyNumberFormat="1" applyFont="1" applyBorder="1" applyAlignment="1">
      <alignment vertical="center"/>
    </xf>
    <xf numFmtId="3" fontId="5" fillId="0" borderId="0" xfId="0" applyNumberFormat="1" applyFont="1" applyBorder="1" applyAlignment="1"/>
    <xf numFmtId="3" fontId="5" fillId="0" borderId="0" xfId="0" applyNumberFormat="1" applyFont="1" applyBorder="1" applyAlignment="1">
      <alignment horizontal="left" indent="2"/>
    </xf>
    <xf numFmtId="37" fontId="5" fillId="0" borderId="0" xfId="0" applyNumberFormat="1" applyFont="1" applyBorder="1" applyAlignment="1">
      <alignment vertical="center"/>
    </xf>
    <xf numFmtId="3" fontId="13" fillId="0" borderId="0" xfId="0" applyNumberFormat="1" applyFont="1" applyBorder="1" applyAlignment="1">
      <alignment vertical="center"/>
    </xf>
    <xf numFmtId="3" fontId="12" fillId="2" borderId="1" xfId="0" applyNumberFormat="1" applyFont="1" applyFill="1" applyBorder="1" applyAlignment="1">
      <alignment vertical="center"/>
    </xf>
    <xf numFmtId="37" fontId="12" fillId="2" borderId="1" xfId="0" applyNumberFormat="1" applyFont="1" applyFill="1" applyBorder="1" applyAlignment="1">
      <alignment vertical="center"/>
    </xf>
    <xf numFmtId="3" fontId="12" fillId="0" borderId="0" xfId="0" applyNumberFormat="1" applyFont="1" applyFill="1" applyBorder="1" applyAlignment="1"/>
    <xf numFmtId="3" fontId="12" fillId="0" borderId="0" xfId="0" applyNumberFormat="1" applyFont="1" applyBorder="1" applyAlignment="1"/>
    <xf numFmtId="37" fontId="5" fillId="0" borderId="0" xfId="0" applyNumberFormat="1" applyFont="1" applyBorder="1" applyAlignment="1"/>
    <xf numFmtId="0" fontId="11" fillId="0" borderId="0" xfId="0" applyFont="1" applyAlignment="1"/>
    <xf numFmtId="3" fontId="12" fillId="2" borderId="0" xfId="0" applyNumberFormat="1" applyFont="1" applyFill="1" applyBorder="1" applyAlignment="1">
      <alignment vertical="center"/>
    </xf>
    <xf numFmtId="37" fontId="12" fillId="2" borderId="0" xfId="1" applyNumberFormat="1" applyFont="1" applyFill="1" applyBorder="1" applyAlignment="1">
      <alignment vertical="center"/>
    </xf>
    <xf numFmtId="3" fontId="12" fillId="2" borderId="0" xfId="1" applyNumberFormat="1" applyFont="1" applyFill="1" applyBorder="1" applyAlignment="1">
      <alignment vertical="center"/>
    </xf>
    <xf numFmtId="3" fontId="5" fillId="0" borderId="0" xfId="0" applyNumberFormat="1" applyFont="1"/>
    <xf numFmtId="37" fontId="12" fillId="0" borderId="0" xfId="1" applyNumberFormat="1" applyFont="1" applyBorder="1" applyAlignment="1">
      <alignment vertical="center"/>
    </xf>
    <xf numFmtId="3" fontId="12" fillId="0" borderId="0" xfId="1" applyNumberFormat="1" applyFont="1" applyBorder="1" applyAlignment="1">
      <alignment vertical="center"/>
    </xf>
    <xf numFmtId="3" fontId="5" fillId="0" borderId="0" xfId="0" applyNumberFormat="1" applyFont="1" applyBorder="1" applyAlignment="1">
      <alignment horizontal="left" vertical="center"/>
    </xf>
    <xf numFmtId="37" fontId="5" fillId="0" borderId="0" xfId="1" applyNumberFormat="1" applyFont="1" applyBorder="1" applyAlignment="1">
      <alignment vertical="center"/>
    </xf>
    <xf numFmtId="3" fontId="5" fillId="0" borderId="0" xfId="1" applyNumberFormat="1" applyFont="1" applyBorder="1" applyAlignment="1">
      <alignment vertical="center"/>
    </xf>
    <xf numFmtId="3" fontId="5" fillId="0" borderId="0" xfId="0" applyNumberFormat="1" applyFont="1" applyFill="1" applyBorder="1" applyAlignment="1">
      <alignment horizontal="left" vertical="center"/>
    </xf>
    <xf numFmtId="3" fontId="12" fillId="0" borderId="0" xfId="0" applyNumberFormat="1" applyFont="1" applyFill="1" applyBorder="1" applyAlignment="1">
      <alignment vertical="center"/>
    </xf>
    <xf numFmtId="3" fontId="5" fillId="0" borderId="0" xfId="0" quotePrefix="1" applyNumberFormat="1" applyFont="1" applyFill="1" applyBorder="1" applyAlignment="1">
      <alignment horizontal="left" vertical="center"/>
    </xf>
    <xf numFmtId="3" fontId="16" fillId="0" borderId="0" xfId="1" applyNumberFormat="1" applyFont="1" applyBorder="1" applyAlignment="1">
      <alignment vertical="center"/>
    </xf>
    <xf numFmtId="3" fontId="5" fillId="0" borderId="0" xfId="1" applyNumberFormat="1" applyFont="1" applyBorder="1" applyAlignment="1">
      <alignment horizontal="right" vertical="center"/>
    </xf>
    <xf numFmtId="3" fontId="17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horizontal="left" vertical="center" indent="2"/>
    </xf>
    <xf numFmtId="3" fontId="12" fillId="0" borderId="0" xfId="0" applyNumberFormat="1" applyFont="1" applyFill="1" applyBorder="1"/>
    <xf numFmtId="3" fontId="12" fillId="0" borderId="0" xfId="0" applyNumberFormat="1" applyFont="1" applyFill="1" applyBorder="1" applyAlignment="1">
      <alignment horizontal="left" vertical="center"/>
    </xf>
    <xf numFmtId="37" fontId="18" fillId="0" borderId="0" xfId="1" applyNumberFormat="1" applyFont="1" applyBorder="1" applyAlignment="1">
      <alignment vertical="center"/>
    </xf>
    <xf numFmtId="3" fontId="18" fillId="0" borderId="0" xfId="1" applyNumberFormat="1" applyFont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167" fontId="11" fillId="0" borderId="0" xfId="1" applyNumberFormat="1" applyFont="1"/>
    <xf numFmtId="3" fontId="12" fillId="2" borderId="0" xfId="0" applyNumberFormat="1" applyFont="1" applyFill="1" applyBorder="1"/>
    <xf numFmtId="37" fontId="16" fillId="0" borderId="0" xfId="1" applyNumberFormat="1" applyFont="1" applyBorder="1" applyAlignment="1">
      <alignment vertical="center"/>
    </xf>
    <xf numFmtId="3" fontId="12" fillId="2" borderId="1" xfId="0" quotePrefix="1" applyNumberFormat="1" applyFont="1" applyFill="1" applyBorder="1" applyAlignment="1">
      <alignment horizontal="left" vertical="center"/>
    </xf>
    <xf numFmtId="3" fontId="12" fillId="2" borderId="1" xfId="0" applyNumberFormat="1" applyFont="1" applyFill="1" applyBorder="1"/>
    <xf numFmtId="37" fontId="12" fillId="2" borderId="1" xfId="1" applyNumberFormat="1" applyFont="1" applyFill="1" applyBorder="1" applyAlignment="1">
      <alignment vertical="center"/>
    </xf>
    <xf numFmtId="3" fontId="12" fillId="2" borderId="1" xfId="1" applyNumberFormat="1" applyFont="1" applyFill="1" applyBorder="1" applyAlignment="1">
      <alignment vertical="center"/>
    </xf>
    <xf numFmtId="3" fontId="7" fillId="0" borderId="0" xfId="0" applyNumberFormat="1" applyFont="1" applyAlignment="1">
      <alignment horizontal="right"/>
    </xf>
    <xf numFmtId="3" fontId="12" fillId="2" borderId="1" xfId="0" applyNumberFormat="1" applyFont="1" applyFill="1" applyBorder="1" applyAlignment="1">
      <alignment horizontal="right" vertical="center"/>
    </xf>
    <xf numFmtId="3" fontId="12" fillId="2" borderId="0" xfId="1" applyNumberFormat="1" applyFont="1" applyFill="1" applyBorder="1" applyAlignment="1">
      <alignment horizontal="right" vertical="center"/>
    </xf>
    <xf numFmtId="165" fontId="14" fillId="0" borderId="0" xfId="1" applyNumberFormat="1" applyFont="1" applyAlignment="1">
      <alignment horizontal="right"/>
    </xf>
    <xf numFmtId="3" fontId="12" fillId="0" borderId="0" xfId="1" applyNumberFormat="1" applyFont="1" applyBorder="1" applyAlignment="1">
      <alignment horizontal="right" vertical="center"/>
    </xf>
    <xf numFmtId="170" fontId="15" fillId="0" borderId="0" xfId="1" applyNumberFormat="1" applyFont="1" applyAlignment="1">
      <alignment horizontal="right"/>
    </xf>
    <xf numFmtId="170" fontId="7" fillId="0" borderId="0" xfId="1" applyNumberFormat="1" applyFont="1" applyAlignment="1">
      <alignment horizontal="right"/>
    </xf>
    <xf numFmtId="165" fontId="7" fillId="0" borderId="0" xfId="1" applyNumberFormat="1" applyFont="1" applyAlignment="1">
      <alignment horizontal="right"/>
    </xf>
    <xf numFmtId="170" fontId="14" fillId="0" borderId="0" xfId="1" applyNumberFormat="1" applyFont="1" applyAlignment="1">
      <alignment horizontal="right"/>
    </xf>
    <xf numFmtId="165" fontId="19" fillId="0" borderId="0" xfId="1" applyNumberFormat="1" applyFont="1" applyAlignment="1">
      <alignment horizontal="right"/>
    </xf>
    <xf numFmtId="168" fontId="11" fillId="0" borderId="0" xfId="1" applyNumberFormat="1" applyFont="1" applyAlignment="1">
      <alignment horizontal="right"/>
    </xf>
    <xf numFmtId="169" fontId="11" fillId="0" borderId="0" xfId="1" applyNumberFormat="1" applyFont="1" applyAlignment="1">
      <alignment horizontal="right"/>
    </xf>
    <xf numFmtId="167" fontId="7" fillId="0" borderId="0" xfId="1" applyNumberFormat="1" applyFont="1" applyAlignment="1">
      <alignment horizontal="right"/>
    </xf>
    <xf numFmtId="167" fontId="14" fillId="0" borderId="0" xfId="1" applyNumberFormat="1" applyFont="1" applyAlignment="1">
      <alignment horizontal="right"/>
    </xf>
    <xf numFmtId="3" fontId="12" fillId="2" borderId="1" xfId="1" applyNumberFormat="1" applyFont="1" applyFill="1" applyBorder="1" applyAlignment="1">
      <alignment horizontal="right" vertical="center"/>
    </xf>
    <xf numFmtId="3" fontId="5" fillId="0" borderId="0" xfId="0" applyNumberFormat="1" applyFont="1" applyBorder="1" applyAlignment="1">
      <alignment horizontal="right" vertical="center"/>
    </xf>
    <xf numFmtId="0" fontId="1" fillId="0" borderId="0" xfId="0" applyFont="1" applyFill="1"/>
    <xf numFmtId="0" fontId="0" fillId="0" borderId="0" xfId="0" applyFill="1"/>
    <xf numFmtId="0" fontId="12" fillId="4" borderId="2" xfId="0" applyNumberFormat="1" applyFont="1" applyFill="1" applyBorder="1" applyAlignment="1">
      <alignment horizontal="right" vertical="center"/>
    </xf>
    <xf numFmtId="0" fontId="0" fillId="4" borderId="0" xfId="0" applyFill="1"/>
    <xf numFmtId="3" fontId="7" fillId="4" borderId="0" xfId="0" applyNumberFormat="1" applyFont="1" applyFill="1" applyAlignment="1">
      <alignment horizontal="right"/>
    </xf>
    <xf numFmtId="3" fontId="12" fillId="4" borderId="1" xfId="0" applyNumberFormat="1" applyFont="1" applyFill="1" applyBorder="1" applyAlignment="1">
      <alignment horizontal="right" vertical="center"/>
    </xf>
    <xf numFmtId="0" fontId="0" fillId="4" borderId="0" xfId="0" applyFill="1" applyAlignment="1"/>
    <xf numFmtId="3" fontId="12" fillId="4" borderId="0" xfId="1" applyNumberFormat="1" applyFont="1" applyFill="1" applyBorder="1" applyAlignment="1">
      <alignment horizontal="right" vertical="center"/>
    </xf>
    <xf numFmtId="165" fontId="14" fillId="4" borderId="0" xfId="1" applyNumberFormat="1" applyFont="1" applyFill="1" applyAlignment="1">
      <alignment horizontal="right"/>
    </xf>
    <xf numFmtId="170" fontId="15" fillId="4" borderId="0" xfId="1" applyNumberFormat="1" applyFont="1" applyFill="1" applyAlignment="1">
      <alignment horizontal="right"/>
    </xf>
    <xf numFmtId="3" fontId="5" fillId="4" borderId="0" xfId="1" applyNumberFormat="1" applyFont="1" applyFill="1" applyBorder="1" applyAlignment="1">
      <alignment horizontal="right" vertical="center"/>
    </xf>
    <xf numFmtId="170" fontId="7" fillId="4" borderId="0" xfId="1" applyNumberFormat="1" applyFont="1" applyFill="1" applyAlignment="1">
      <alignment horizontal="right"/>
    </xf>
    <xf numFmtId="165" fontId="7" fillId="4" borderId="0" xfId="1" applyNumberFormat="1" applyFont="1" applyFill="1" applyAlignment="1">
      <alignment horizontal="right"/>
    </xf>
    <xf numFmtId="170" fontId="14" fillId="4" borderId="0" xfId="1" applyNumberFormat="1" applyFont="1" applyFill="1" applyAlignment="1">
      <alignment horizontal="right"/>
    </xf>
    <xf numFmtId="165" fontId="19" fillId="4" borderId="0" xfId="1" applyNumberFormat="1" applyFont="1" applyFill="1" applyAlignment="1">
      <alignment horizontal="right"/>
    </xf>
    <xf numFmtId="168" fontId="11" fillId="4" borderId="0" xfId="1" applyNumberFormat="1" applyFont="1" applyFill="1" applyAlignment="1">
      <alignment horizontal="right"/>
    </xf>
    <xf numFmtId="169" fontId="11" fillId="4" borderId="0" xfId="1" applyNumberFormat="1" applyFont="1" applyFill="1" applyAlignment="1">
      <alignment horizontal="right"/>
    </xf>
    <xf numFmtId="167" fontId="7" fillId="4" borderId="0" xfId="1" applyNumberFormat="1" applyFont="1" applyFill="1" applyAlignment="1">
      <alignment horizontal="right"/>
    </xf>
    <xf numFmtId="169" fontId="20" fillId="4" borderId="0" xfId="1" applyNumberFormat="1" applyFont="1" applyFill="1" applyAlignment="1">
      <alignment horizontal="right"/>
    </xf>
    <xf numFmtId="167" fontId="14" fillId="4" borderId="0" xfId="1" applyNumberFormat="1" applyFont="1" applyFill="1" applyAlignment="1">
      <alignment horizontal="right"/>
    </xf>
    <xf numFmtId="3" fontId="12" fillId="4" borderId="1" xfId="1" applyNumberFormat="1" applyFont="1" applyFill="1" applyBorder="1" applyAlignment="1">
      <alignment horizontal="right" vertical="center"/>
    </xf>
    <xf numFmtId="3" fontId="5" fillId="4" borderId="0" xfId="0" applyNumberFormat="1" applyFont="1" applyFill="1" applyBorder="1" applyAlignment="1">
      <alignment horizontal="right" vertical="center"/>
    </xf>
    <xf numFmtId="0" fontId="21" fillId="0" borderId="0" xfId="0" applyFont="1" applyFill="1" applyAlignment="1">
      <alignment horizontal="center"/>
    </xf>
    <xf numFmtId="1" fontId="7" fillId="0" borderId="0" xfId="1" applyNumberFormat="1" applyFont="1" applyAlignment="1">
      <alignment horizontal="right"/>
    </xf>
    <xf numFmtId="3" fontId="22" fillId="0" borderId="0" xfId="0" applyNumberFormat="1" applyFont="1" applyBorder="1" applyAlignment="1">
      <alignment vertical="center"/>
    </xf>
    <xf numFmtId="3" fontId="24" fillId="0" borderId="0" xfId="0" quotePrefix="1" applyNumberFormat="1" applyFont="1" applyAlignment="1">
      <alignment horizontal="center" vertical="top"/>
    </xf>
    <xf numFmtId="3" fontId="24" fillId="0" borderId="0" xfId="0" applyNumberFormat="1" applyFont="1" applyAlignment="1">
      <alignment horizontal="center" vertical="top"/>
    </xf>
    <xf numFmtId="3" fontId="24" fillId="0" borderId="0" xfId="0" applyNumberFormat="1" applyFont="1" applyBorder="1"/>
    <xf numFmtId="0" fontId="25" fillId="3" borderId="2" xfId="0" applyNumberFormat="1" applyFont="1" applyFill="1" applyBorder="1" applyAlignment="1">
      <alignment horizontal="right" vertical="center"/>
    </xf>
    <xf numFmtId="3" fontId="25" fillId="0" borderId="0" xfId="0" applyNumberFormat="1" applyFont="1" applyBorder="1"/>
    <xf numFmtId="3" fontId="24" fillId="0" borderId="0" xfId="0" applyNumberFormat="1" applyFont="1" applyBorder="1" applyAlignment="1">
      <alignment vertical="center"/>
    </xf>
    <xf numFmtId="37" fontId="25" fillId="0" borderId="0" xfId="0" applyNumberFormat="1" applyFont="1" applyBorder="1" applyAlignment="1">
      <alignment vertical="center"/>
    </xf>
    <xf numFmtId="3" fontId="25" fillId="0" borderId="0" xfId="0" applyNumberFormat="1" applyFont="1" applyBorder="1" applyAlignment="1">
      <alignment vertical="center"/>
    </xf>
    <xf numFmtId="3" fontId="24" fillId="0" borderId="0" xfId="0" applyNumberFormat="1" applyFont="1" applyBorder="1" applyAlignment="1"/>
    <xf numFmtId="37" fontId="24" fillId="0" borderId="0" xfId="0" applyNumberFormat="1" applyFont="1" applyBorder="1" applyAlignment="1">
      <alignment vertical="center"/>
    </xf>
    <xf numFmtId="3" fontId="26" fillId="0" borderId="0" xfId="0" applyNumberFormat="1" applyFont="1" applyBorder="1" applyAlignment="1">
      <alignment vertical="center"/>
    </xf>
    <xf numFmtId="3" fontId="25" fillId="0" borderId="0" xfId="0" applyNumberFormat="1" applyFont="1" applyFill="1" applyBorder="1" applyAlignment="1"/>
    <xf numFmtId="3" fontId="25" fillId="0" borderId="0" xfId="0" applyNumberFormat="1" applyFont="1" applyBorder="1" applyAlignment="1"/>
    <xf numFmtId="37" fontId="24" fillId="0" borderId="0" xfId="0" applyNumberFormat="1" applyFont="1" applyBorder="1" applyAlignment="1"/>
    <xf numFmtId="3" fontId="25" fillId="2" borderId="0" xfId="0" applyNumberFormat="1" applyFont="1" applyFill="1" applyBorder="1" applyAlignment="1">
      <alignment vertical="center"/>
    </xf>
    <xf numFmtId="37" fontId="25" fillId="2" borderId="0" xfId="1" applyNumberFormat="1" applyFont="1" applyFill="1" applyBorder="1" applyAlignment="1">
      <alignment vertical="center"/>
    </xf>
    <xf numFmtId="3" fontId="25" fillId="2" borderId="0" xfId="1" applyNumberFormat="1" applyFont="1" applyFill="1" applyBorder="1" applyAlignment="1">
      <alignment vertical="center"/>
    </xf>
    <xf numFmtId="3" fontId="24" fillId="0" borderId="0" xfId="0" applyNumberFormat="1" applyFont="1"/>
    <xf numFmtId="37" fontId="25" fillId="0" borderId="0" xfId="1" applyNumberFormat="1" applyFont="1" applyBorder="1" applyAlignment="1">
      <alignment vertical="center"/>
    </xf>
    <xf numFmtId="3" fontId="25" fillId="0" borderId="0" xfId="1" applyNumberFormat="1" applyFont="1" applyBorder="1" applyAlignment="1">
      <alignment vertical="center"/>
    </xf>
    <xf numFmtId="3" fontId="25" fillId="0" borderId="0" xfId="1" applyNumberFormat="1" applyFont="1" applyBorder="1" applyAlignment="1">
      <alignment horizontal="right" vertical="center"/>
    </xf>
    <xf numFmtId="3" fontId="24" fillId="0" borderId="0" xfId="0" applyNumberFormat="1" applyFont="1" applyBorder="1" applyAlignment="1">
      <alignment horizontal="left" vertical="center"/>
    </xf>
    <xf numFmtId="37" fontId="24" fillId="0" borderId="0" xfId="1" applyNumberFormat="1" applyFont="1" applyBorder="1" applyAlignment="1">
      <alignment vertical="center"/>
    </xf>
    <xf numFmtId="3" fontId="24" fillId="0" borderId="0" xfId="1" applyNumberFormat="1" applyFont="1" applyBorder="1" applyAlignment="1">
      <alignment vertical="center"/>
    </xf>
    <xf numFmtId="3" fontId="24" fillId="0" borderId="0" xfId="0" applyNumberFormat="1" applyFont="1" applyFill="1" applyBorder="1" applyAlignment="1">
      <alignment horizontal="left" vertical="center"/>
    </xf>
    <xf numFmtId="3" fontId="25" fillId="0" borderId="0" xfId="0" applyNumberFormat="1" applyFont="1" applyFill="1" applyBorder="1" applyAlignment="1">
      <alignment vertical="center"/>
    </xf>
    <xf numFmtId="3" fontId="24" fillId="0" borderId="0" xfId="1" applyNumberFormat="1" applyFont="1" applyBorder="1" applyAlignment="1">
      <alignment horizontal="right" vertical="center"/>
    </xf>
    <xf numFmtId="3" fontId="24" fillId="0" borderId="0" xfId="0" quotePrefix="1" applyNumberFormat="1" applyFont="1" applyFill="1" applyBorder="1" applyAlignment="1">
      <alignment horizontal="left" vertical="center"/>
    </xf>
    <xf numFmtId="3" fontId="27" fillId="0" borderId="0" xfId="1" applyNumberFormat="1" applyFont="1" applyBorder="1" applyAlignment="1">
      <alignment vertical="center"/>
    </xf>
    <xf numFmtId="3" fontId="28" fillId="0" borderId="0" xfId="0" applyNumberFormat="1" applyFont="1" applyFill="1" applyBorder="1" applyAlignment="1">
      <alignment vertical="center"/>
    </xf>
    <xf numFmtId="3" fontId="24" fillId="0" borderId="0" xfId="0" applyNumberFormat="1" applyFont="1" applyFill="1" applyBorder="1" applyAlignment="1">
      <alignment horizontal="left" vertical="center" indent="2"/>
    </xf>
    <xf numFmtId="3" fontId="25" fillId="0" borderId="0" xfId="0" applyNumberFormat="1" applyFont="1" applyFill="1" applyBorder="1"/>
    <xf numFmtId="3" fontId="25" fillId="0" borderId="0" xfId="0" applyNumberFormat="1" applyFont="1" applyFill="1" applyBorder="1" applyAlignment="1">
      <alignment horizontal="left" vertical="center"/>
    </xf>
    <xf numFmtId="37" fontId="29" fillId="0" borderId="0" xfId="1" applyNumberFormat="1" applyFont="1" applyBorder="1" applyAlignment="1">
      <alignment vertical="center"/>
    </xf>
    <xf numFmtId="3" fontId="29" fillId="0" borderId="0" xfId="1" applyNumberFormat="1" applyFont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3" fontId="25" fillId="2" borderId="0" xfId="0" applyNumberFormat="1" applyFont="1" applyFill="1" applyBorder="1"/>
    <xf numFmtId="37" fontId="27" fillId="0" borderId="0" xfId="1" applyNumberFormat="1" applyFont="1" applyBorder="1" applyAlignment="1">
      <alignment vertical="center"/>
    </xf>
    <xf numFmtId="3" fontId="25" fillId="2" borderId="1" xfId="0" quotePrefix="1" applyNumberFormat="1" applyFont="1" applyFill="1" applyBorder="1" applyAlignment="1">
      <alignment horizontal="left" vertical="center"/>
    </xf>
    <xf numFmtId="3" fontId="25" fillId="2" borderId="1" xfId="0" applyNumberFormat="1" applyFont="1" applyFill="1" applyBorder="1"/>
    <xf numFmtId="37" fontId="25" fillId="2" borderId="1" xfId="1" applyNumberFormat="1" applyFont="1" applyFill="1" applyBorder="1" applyAlignment="1">
      <alignment vertical="center"/>
    </xf>
    <xf numFmtId="3" fontId="25" fillId="2" borderId="1" xfId="1" applyNumberFormat="1" applyFont="1" applyFill="1" applyBorder="1" applyAlignment="1">
      <alignment vertical="center"/>
    </xf>
    <xf numFmtId="3" fontId="25" fillId="2" borderId="1" xfId="1" applyNumberFormat="1" applyFont="1" applyFill="1" applyBorder="1" applyAlignment="1">
      <alignment horizontal="right" vertical="center"/>
    </xf>
    <xf numFmtId="0" fontId="24" fillId="0" borderId="0" xfId="0" applyFont="1"/>
    <xf numFmtId="0" fontId="30" fillId="0" borderId="0" xfId="0" applyFont="1"/>
    <xf numFmtId="0" fontId="22" fillId="0" borderId="0" xfId="0" applyFont="1"/>
    <xf numFmtId="0" fontId="24" fillId="0" borderId="0" xfId="0" applyFont="1" applyAlignment="1">
      <alignment horizontal="right"/>
    </xf>
    <xf numFmtId="3" fontId="24" fillId="0" borderId="0" xfId="0" applyNumberFormat="1" applyFont="1" applyAlignment="1">
      <alignment horizontal="right"/>
    </xf>
    <xf numFmtId="3" fontId="22" fillId="0" borderId="0" xfId="0" applyNumberFormat="1" applyFont="1"/>
    <xf numFmtId="0" fontId="24" fillId="0" borderId="0" xfId="0" applyFont="1" applyAlignment="1"/>
    <xf numFmtId="0" fontId="22" fillId="0" borderId="0" xfId="0" applyFont="1" applyAlignment="1"/>
    <xf numFmtId="165" fontId="25" fillId="0" borderId="0" xfId="1" applyNumberFormat="1" applyFont="1" applyAlignment="1">
      <alignment horizontal="right"/>
    </xf>
    <xf numFmtId="170" fontId="26" fillId="0" borderId="0" xfId="1" applyNumberFormat="1" applyFont="1" applyAlignment="1">
      <alignment horizontal="right"/>
    </xf>
    <xf numFmtId="170" fontId="24" fillId="0" borderId="0" xfId="1" applyNumberFormat="1" applyFont="1" applyAlignment="1">
      <alignment horizontal="right"/>
    </xf>
    <xf numFmtId="170" fontId="27" fillId="0" borderId="0" xfId="1" applyNumberFormat="1" applyFont="1" applyAlignment="1">
      <alignment horizontal="right"/>
    </xf>
    <xf numFmtId="165" fontId="24" fillId="0" borderId="0" xfId="1" applyNumberFormat="1" applyFont="1" applyAlignment="1">
      <alignment horizontal="right"/>
    </xf>
    <xf numFmtId="3" fontId="26" fillId="0" borderId="0" xfId="1" applyNumberFormat="1" applyFont="1" applyAlignment="1">
      <alignment horizontal="right"/>
    </xf>
    <xf numFmtId="170" fontId="25" fillId="0" borderId="0" xfId="1" applyNumberFormat="1" applyFont="1" applyAlignment="1">
      <alignment horizontal="right"/>
    </xf>
    <xf numFmtId="165" fontId="31" fillId="0" borderId="0" xfId="1" applyNumberFormat="1" applyFont="1" applyAlignment="1">
      <alignment horizontal="right"/>
    </xf>
    <xf numFmtId="167" fontId="24" fillId="0" borderId="0" xfId="1" applyNumberFormat="1" applyFont="1"/>
    <xf numFmtId="168" fontId="24" fillId="0" borderId="0" xfId="1" applyNumberFormat="1" applyFont="1" applyAlignment="1">
      <alignment horizontal="right"/>
    </xf>
    <xf numFmtId="169" fontId="24" fillId="0" borderId="0" xfId="1" applyNumberFormat="1" applyFont="1" applyAlignment="1">
      <alignment horizontal="right"/>
    </xf>
    <xf numFmtId="3" fontId="24" fillId="0" borderId="0" xfId="1" applyNumberFormat="1" applyFont="1" applyAlignment="1">
      <alignment horizontal="right"/>
    </xf>
    <xf numFmtId="167" fontId="24" fillId="0" borderId="0" xfId="1" applyNumberFormat="1" applyFont="1" applyAlignment="1">
      <alignment horizontal="right"/>
    </xf>
    <xf numFmtId="3" fontId="32" fillId="0" borderId="0" xfId="0" applyNumberFormat="1" applyFont="1" applyFill="1" applyBorder="1" applyAlignment="1">
      <alignment vertical="center"/>
    </xf>
    <xf numFmtId="167" fontId="24" fillId="0" borderId="0" xfId="1" applyNumberFormat="1" applyFont="1" applyBorder="1" applyAlignment="1">
      <alignment vertical="center"/>
    </xf>
    <xf numFmtId="167" fontId="25" fillId="0" borderId="0" xfId="1" applyNumberFormat="1" applyFont="1" applyBorder="1" applyAlignment="1">
      <alignment vertical="center"/>
    </xf>
    <xf numFmtId="167" fontId="25" fillId="0" borderId="0" xfId="1" applyNumberFormat="1" applyFont="1" applyBorder="1" applyAlignment="1">
      <alignment horizontal="right" vertical="center"/>
    </xf>
    <xf numFmtId="167" fontId="27" fillId="0" borderId="0" xfId="1" applyNumberFormat="1" applyFont="1" applyBorder="1" applyAlignment="1">
      <alignment vertical="center"/>
    </xf>
    <xf numFmtId="167" fontId="27" fillId="0" borderId="0" xfId="1" applyNumberFormat="1" applyFont="1" applyAlignment="1">
      <alignment horizontal="right"/>
    </xf>
    <xf numFmtId="170" fontId="24" fillId="0" borderId="0" xfId="1" applyNumberFormat="1" applyFont="1" applyBorder="1" applyAlignment="1">
      <alignment vertical="center"/>
    </xf>
    <xf numFmtId="170" fontId="25" fillId="0" borderId="0" xfId="1" applyNumberFormat="1" applyFont="1" applyBorder="1" applyAlignment="1">
      <alignment vertical="center"/>
    </xf>
    <xf numFmtId="3" fontId="25" fillId="0" borderId="0" xfId="1" applyNumberFormat="1" applyFont="1" applyAlignment="1">
      <alignment horizontal="right"/>
    </xf>
    <xf numFmtId="165" fontId="24" fillId="0" borderId="0" xfId="1" applyNumberFormat="1" applyFont="1" applyAlignment="1">
      <alignment horizontal="right" vertical="center"/>
    </xf>
    <xf numFmtId="170" fontId="24" fillId="0" borderId="0" xfId="1" applyNumberFormat="1" applyFont="1" applyAlignment="1">
      <alignment horizontal="right" vertical="center"/>
    </xf>
    <xf numFmtId="3" fontId="24" fillId="0" borderId="0" xfId="0" applyNumberFormat="1" applyFont="1" applyFill="1" applyBorder="1" applyAlignment="1">
      <alignment vertical="center"/>
    </xf>
    <xf numFmtId="37" fontId="24" fillId="0" borderId="0" xfId="0" applyNumberFormat="1" applyFont="1" applyFill="1" applyBorder="1" applyAlignment="1">
      <alignment vertical="center"/>
    </xf>
    <xf numFmtId="49" fontId="24" fillId="0" borderId="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3" fontId="24" fillId="0" borderId="0" xfId="0" applyNumberFormat="1" applyFont="1" applyFill="1" applyBorder="1" applyAlignment="1">
      <alignment horizontal="right" vertical="center"/>
    </xf>
    <xf numFmtId="3" fontId="23" fillId="0" borderId="0" xfId="0" applyNumberFormat="1" applyFont="1" applyFill="1" applyBorder="1" applyAlignment="1">
      <alignment vertical="center"/>
    </xf>
    <xf numFmtId="49" fontId="24" fillId="0" borderId="0" xfId="0" applyNumberFormat="1" applyFont="1" applyFill="1" applyBorder="1" applyAlignment="1">
      <alignment horizontal="center" vertical="top"/>
    </xf>
    <xf numFmtId="0" fontId="24" fillId="0" borderId="0" xfId="5" applyFont="1" applyAlignment="1">
      <alignment vertical="center"/>
    </xf>
    <xf numFmtId="1" fontId="22" fillId="0" borderId="0" xfId="0" applyNumberFormat="1" applyFont="1"/>
    <xf numFmtId="1" fontId="22" fillId="0" borderId="0" xfId="0" applyNumberFormat="1" applyFont="1" applyAlignment="1"/>
    <xf numFmtId="1" fontId="22" fillId="0" borderId="0" xfId="0" applyNumberFormat="1" applyFont="1" applyBorder="1" applyAlignment="1">
      <alignment vertical="center"/>
    </xf>
    <xf numFmtId="166" fontId="10" fillId="0" borderId="0" xfId="0" quotePrefix="1" applyNumberFormat="1" applyFont="1" applyAlignment="1">
      <alignment horizontal="center" vertical="center"/>
    </xf>
    <xf numFmtId="3" fontId="12" fillId="0" borderId="0" xfId="0" applyNumberFormat="1" applyFont="1" applyAlignment="1">
      <alignment horizontal="center" vertical="center"/>
    </xf>
    <xf numFmtId="3" fontId="12" fillId="3" borderId="2" xfId="0" applyNumberFormat="1" applyFont="1" applyFill="1" applyBorder="1" applyAlignment="1">
      <alignment horizontal="center"/>
    </xf>
    <xf numFmtId="166" fontId="24" fillId="0" borderId="0" xfId="2" applyNumberFormat="1" applyFont="1" applyFill="1" applyBorder="1" applyAlignment="1">
      <alignment horizontal="left" vertical="center"/>
    </xf>
    <xf numFmtId="166" fontId="24" fillId="0" borderId="0" xfId="2" applyNumberFormat="1" applyFont="1" applyFill="1" applyBorder="1" applyAlignment="1">
      <alignment horizontal="left" vertical="top" wrapText="1"/>
    </xf>
    <xf numFmtId="3" fontId="25" fillId="3" borderId="2" xfId="0" applyNumberFormat="1" applyFont="1" applyFill="1" applyBorder="1" applyAlignment="1">
      <alignment horizontal="center"/>
    </xf>
    <xf numFmtId="166" fontId="24" fillId="0" borderId="0" xfId="0" quotePrefix="1" applyNumberFormat="1" applyFont="1" applyAlignment="1">
      <alignment horizontal="center" vertical="center"/>
    </xf>
    <xf numFmtId="3" fontId="25" fillId="0" borderId="0" xfId="0" applyNumberFormat="1" applyFont="1" applyAlignment="1">
      <alignment horizontal="center" vertical="center"/>
    </xf>
  </cellXfs>
  <cellStyles count="6">
    <cellStyle name="Comma" xfId="1" builtinId="3"/>
    <cellStyle name="Comma 2" xfId="3" xr:uid="{00000000-0005-0000-0000-000001000000}"/>
    <cellStyle name="Normal" xfId="0" builtinId="0"/>
    <cellStyle name="Normal 2" xfId="2" xr:uid="{00000000-0005-0000-0000-000003000000}"/>
    <cellStyle name="Normal 2 2" xfId="5" xr:uid="{40EF0581-6B39-4EA3-9F89-68642B222950}"/>
    <cellStyle name="ปกติ_sna93-FF-T1 new 2003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F\FF_Share\1.%20CENTER-SECTORING%20FF\BOOK\BOOK%20FF-55-59\SECTORING\FINANCIAL\SECTORING%202010-2013\SECTORING%202011\&#3588;&#3619;&#3633;&#3657;&#3591;&#3607;&#3637;&#3656;%203%20Reconcile%20with%20Real%20Sector\FIN%2020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F\FF_Share\1.%20CENTER-SECTORING%20FF\BOOK\BOOK-FF-57-61\TABLE%201-3\T1\TABLE%20FF%20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F\FF_Share\1.%20CENTER-SECTORING%20FF\BOOK\BOOK-FF-57-61\TABLE%201-3\T1\TABLE%20%20FF%2020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F\FF_Share\1.%20CENTER-SECTORING%20FF\BOOK\BOOK-FF-57-61\SECTORING\FINANCIAL\SECTORING%202014\FINANCIAL%20SECTOR\FINANCIAL%202014\&#3588;&#3619;&#3633;&#3657;&#3591;&#3607;&#3637;&#3656;%203%20Reconcile%20with%20real%20sector\FIN%20201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F\FF_Share\1.%20CENTER-SECTORING%20FF\BOOK\BOOK%20FF-55-59\SECTORING\FINANCIAL\SECTORING%202010-2013\SECTORING%202012\&#3588;&#3619;&#3633;&#3657;&#3591;&#3607;&#3637;&#3656;%203%20Reconcile%20with%20Real%20Sector\FIN%202012%20NEW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F\FF_Share\1.%20CENTER-SECTORING%20FF\BOOK\BOOK-FF-56-60\SECTORING\FINANCIAL\SECTORING%202010-2013\SECTORING%202013\&#3588;&#3619;&#3633;&#3657;&#3591;&#3607;&#3637;&#3656;%203%20Reconcile%20with%20real%20sector\FIN%202013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F\FF_Share\1.%20CENTER-SECTORING%20FF\BOOK\BOOK-FF-58-62\SECTORING\FINANCIAL\SECTORING%202015\&#3588;&#3619;&#3633;&#3657;&#3591;&#3607;&#3637;&#3656;%203%20Reconcile%20with%20real%20sector\FIN%20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1"/>
      <sheetName val="FIN 2011"/>
    </sheetNames>
    <sheetDataSet>
      <sheetData sheetId="0">
        <row r="6">
          <cell r="D6">
            <v>0</v>
          </cell>
          <cell r="AL6">
            <v>83093</v>
          </cell>
          <cell r="AM6">
            <v>0</v>
          </cell>
        </row>
        <row r="8">
          <cell r="AL8">
            <v>48404</v>
          </cell>
          <cell r="AM8">
            <v>134051</v>
          </cell>
        </row>
        <row r="9">
          <cell r="AL9">
            <v>215553</v>
          </cell>
          <cell r="AM9">
            <v>-37319</v>
          </cell>
        </row>
        <row r="10">
          <cell r="AL10">
            <v>-191833</v>
          </cell>
          <cell r="AM10">
            <v>965802</v>
          </cell>
        </row>
        <row r="13">
          <cell r="AL13">
            <v>301542</v>
          </cell>
          <cell r="AM13">
            <v>612281</v>
          </cell>
        </row>
        <row r="14">
          <cell r="AL14">
            <v>-64144</v>
          </cell>
          <cell r="AM14">
            <v>0</v>
          </cell>
        </row>
        <row r="16">
          <cell r="AL16">
            <v>52663</v>
          </cell>
          <cell r="AM16">
            <v>0</v>
          </cell>
        </row>
        <row r="17">
          <cell r="AL17">
            <v>166887</v>
          </cell>
          <cell r="AM17">
            <v>0</v>
          </cell>
        </row>
        <row r="18">
          <cell r="AL18">
            <v>41546</v>
          </cell>
          <cell r="AM18">
            <v>5818</v>
          </cell>
        </row>
        <row r="19">
          <cell r="AL19">
            <v>267899</v>
          </cell>
          <cell r="AM19">
            <v>240402</v>
          </cell>
        </row>
        <row r="21">
          <cell r="AL21">
            <v>149177</v>
          </cell>
          <cell r="AM21">
            <v>0</v>
          </cell>
        </row>
        <row r="22">
          <cell r="AL22">
            <v>52789</v>
          </cell>
          <cell r="AM22">
            <v>0</v>
          </cell>
        </row>
        <row r="23">
          <cell r="AL23">
            <v>1184717</v>
          </cell>
          <cell r="AM23">
            <v>17538</v>
          </cell>
        </row>
        <row r="24">
          <cell r="AL24">
            <v>78320</v>
          </cell>
          <cell r="AM24">
            <v>72256</v>
          </cell>
        </row>
        <row r="25">
          <cell r="AL25">
            <v>0</v>
          </cell>
          <cell r="AM25">
            <v>146916</v>
          </cell>
        </row>
        <row r="26">
          <cell r="AL26">
            <v>-292631</v>
          </cell>
          <cell r="AM26">
            <v>-312458</v>
          </cell>
        </row>
        <row r="27">
          <cell r="AL27">
            <v>585342</v>
          </cell>
          <cell r="AM27">
            <v>920845</v>
          </cell>
        </row>
        <row r="30">
          <cell r="AM30">
            <v>-15662</v>
          </cell>
        </row>
        <row r="31">
          <cell r="AM31">
            <v>45079</v>
          </cell>
        </row>
        <row r="32">
          <cell r="AM32">
            <v>6047</v>
          </cell>
        </row>
        <row r="33">
          <cell r="AM33">
            <v>20020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1"/>
      <sheetName val="T1 (2)"/>
    </sheetNames>
    <sheetDataSet>
      <sheetData sheetId="0">
        <row r="8">
          <cell r="F8">
            <v>295264</v>
          </cell>
        </row>
        <row r="9">
          <cell r="F9">
            <v>94196</v>
          </cell>
        </row>
        <row r="10">
          <cell r="F10">
            <v>3879</v>
          </cell>
        </row>
        <row r="11">
          <cell r="F11">
            <v>-9343</v>
          </cell>
        </row>
        <row r="15">
          <cell r="F15">
            <v>12</v>
          </cell>
        </row>
        <row r="17">
          <cell r="F17">
            <v>-85</v>
          </cell>
        </row>
        <row r="18">
          <cell r="F18">
            <v>49626</v>
          </cell>
        </row>
        <row r="19">
          <cell r="F19">
            <v>446814</v>
          </cell>
        </row>
        <row r="22">
          <cell r="F22">
            <v>186431</v>
          </cell>
        </row>
        <row r="25">
          <cell r="F25">
            <v>219813</v>
          </cell>
        </row>
        <row r="26">
          <cell r="F26">
            <v>153433</v>
          </cell>
        </row>
        <row r="27">
          <cell r="F27">
            <v>0</v>
          </cell>
        </row>
        <row r="28">
          <cell r="F28">
            <v>-234162</v>
          </cell>
        </row>
        <row r="30">
          <cell r="F30">
            <v>232505</v>
          </cell>
        </row>
        <row r="31">
          <cell r="F31">
            <v>65773</v>
          </cell>
        </row>
        <row r="32">
          <cell r="F32">
            <v>1793997</v>
          </cell>
        </row>
        <row r="33">
          <cell r="F33">
            <v>157020</v>
          </cell>
        </row>
        <row r="34">
          <cell r="F34">
            <v>0</v>
          </cell>
        </row>
        <row r="35">
          <cell r="F35">
            <v>-333366</v>
          </cell>
        </row>
        <row r="40">
          <cell r="F40">
            <v>110993</v>
          </cell>
        </row>
        <row r="41">
          <cell r="F41">
            <v>77498</v>
          </cell>
        </row>
        <row r="42">
          <cell r="F42">
            <v>2305295</v>
          </cell>
        </row>
        <row r="45">
          <cell r="F45">
            <v>-762923</v>
          </cell>
        </row>
        <row r="51">
          <cell r="F51">
            <v>159770</v>
          </cell>
        </row>
        <row r="55">
          <cell r="F55">
            <v>338578</v>
          </cell>
        </row>
        <row r="56">
          <cell r="F56">
            <v>507109</v>
          </cell>
        </row>
        <row r="57">
          <cell r="F57">
            <v>82236</v>
          </cell>
        </row>
        <row r="58">
          <cell r="F58">
            <v>-287277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1 (2)"/>
      <sheetName val="T1"/>
    </sheetNames>
    <sheetDataSet>
      <sheetData sheetId="0">
        <row r="8">
          <cell r="E8">
            <v>1791917</v>
          </cell>
          <cell r="F8">
            <v>269849</v>
          </cell>
        </row>
        <row r="9">
          <cell r="F9">
            <v>74513</v>
          </cell>
        </row>
        <row r="10">
          <cell r="F10">
            <v>8462</v>
          </cell>
        </row>
        <row r="11">
          <cell r="F11">
            <v>-69776</v>
          </cell>
        </row>
        <row r="15">
          <cell r="F15">
            <v>22</v>
          </cell>
        </row>
        <row r="17">
          <cell r="F17">
            <v>4358</v>
          </cell>
        </row>
        <row r="18">
          <cell r="F18">
            <v>60813</v>
          </cell>
        </row>
        <row r="19">
          <cell r="F19">
            <v>1903</v>
          </cell>
        </row>
        <row r="22">
          <cell r="F22">
            <v>16580</v>
          </cell>
        </row>
        <row r="23">
          <cell r="F23">
            <v>49718</v>
          </cell>
        </row>
        <row r="25">
          <cell r="F25">
            <v>119337</v>
          </cell>
        </row>
        <row r="26">
          <cell r="F26">
            <v>-110692</v>
          </cell>
        </row>
        <row r="28">
          <cell r="F28">
            <v>195028</v>
          </cell>
        </row>
        <row r="30">
          <cell r="F30">
            <v>246460</v>
          </cell>
        </row>
        <row r="31">
          <cell r="F31">
            <v>65065</v>
          </cell>
        </row>
        <row r="32">
          <cell r="F32">
            <v>1061345</v>
          </cell>
        </row>
        <row r="33">
          <cell r="F33">
            <v>121887</v>
          </cell>
        </row>
        <row r="34">
          <cell r="F34">
            <v>0</v>
          </cell>
        </row>
        <row r="35">
          <cell r="F35">
            <v>234834</v>
          </cell>
        </row>
        <row r="42">
          <cell r="F42">
            <v>49287</v>
          </cell>
        </row>
        <row r="43">
          <cell r="F43">
            <v>38496</v>
          </cell>
        </row>
        <row r="44">
          <cell r="F44">
            <v>1211520</v>
          </cell>
        </row>
        <row r="47">
          <cell r="F47">
            <v>-186599</v>
          </cell>
        </row>
        <row r="53">
          <cell r="F53">
            <v>-131198</v>
          </cell>
        </row>
        <row r="57">
          <cell r="F57">
            <v>316087</v>
          </cell>
        </row>
        <row r="58">
          <cell r="F58">
            <v>615658</v>
          </cell>
        </row>
        <row r="59">
          <cell r="F59">
            <v>58802</v>
          </cell>
        </row>
        <row r="60">
          <cell r="F60">
            <v>-162045</v>
          </cell>
        </row>
      </sheetData>
      <sheetData sheetId="1">
        <row r="40">
          <cell r="I40">
            <v>22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4"/>
      <sheetName val="FIN 2014"/>
    </sheetNames>
    <sheetDataSet>
      <sheetData sheetId="0">
        <row r="6">
          <cell r="F6">
            <v>0</v>
          </cell>
          <cell r="AL6">
            <v>10</v>
          </cell>
          <cell r="AM6">
            <v>0</v>
          </cell>
        </row>
        <row r="8">
          <cell r="AL8">
            <v>71373</v>
          </cell>
          <cell r="AM8">
            <v>78396</v>
          </cell>
        </row>
        <row r="9">
          <cell r="AL9">
            <v>-5273</v>
          </cell>
          <cell r="AM9">
            <v>-111114</v>
          </cell>
        </row>
        <row r="10">
          <cell r="AL10">
            <v>255812</v>
          </cell>
          <cell r="AM10">
            <v>724063</v>
          </cell>
        </row>
        <row r="13">
          <cell r="AL13">
            <v>341318</v>
          </cell>
          <cell r="AM13">
            <v>191614</v>
          </cell>
        </row>
        <row r="14">
          <cell r="AL14">
            <v>-18942</v>
          </cell>
          <cell r="AM14">
            <v>0</v>
          </cell>
        </row>
        <row r="16">
          <cell r="AL16">
            <v>151873</v>
          </cell>
          <cell r="AM16">
            <v>0</v>
          </cell>
        </row>
        <row r="17">
          <cell r="AL17">
            <v>78957</v>
          </cell>
          <cell r="AM17">
            <v>0</v>
          </cell>
        </row>
        <row r="19">
          <cell r="AL19">
            <v>-293831</v>
          </cell>
          <cell r="AM19">
            <v>-43457</v>
          </cell>
        </row>
        <row r="21">
          <cell r="AL21">
            <v>181082</v>
          </cell>
          <cell r="AM21">
            <v>0</v>
          </cell>
        </row>
        <row r="22">
          <cell r="AL22">
            <v>76307</v>
          </cell>
          <cell r="AM22">
            <v>0</v>
          </cell>
        </row>
        <row r="23">
          <cell r="AL23">
            <v>922703</v>
          </cell>
          <cell r="AM23">
            <v>-43303</v>
          </cell>
        </row>
        <row r="24">
          <cell r="AL24">
            <v>445593</v>
          </cell>
          <cell r="AM24">
            <v>643871.99999999988</v>
          </cell>
        </row>
        <row r="25">
          <cell r="AL25">
            <v>0</v>
          </cell>
          <cell r="AM25">
            <v>332287</v>
          </cell>
        </row>
        <row r="26">
          <cell r="AL26">
            <v>-148316</v>
          </cell>
          <cell r="AM26">
            <v>-124860</v>
          </cell>
        </row>
        <row r="27">
          <cell r="AL27">
            <v>-58062</v>
          </cell>
          <cell r="AM27">
            <v>23857</v>
          </cell>
        </row>
        <row r="30">
          <cell r="AM30">
            <v>428979</v>
          </cell>
        </row>
        <row r="31">
          <cell r="AM31">
            <v>57825</v>
          </cell>
        </row>
        <row r="32">
          <cell r="AM32">
            <v>7881</v>
          </cell>
        </row>
        <row r="33">
          <cell r="AM33">
            <v>34024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2"/>
      <sheetName val="FIN 2012 NEW"/>
    </sheetNames>
    <sheetDataSet>
      <sheetData sheetId="0">
        <row r="6">
          <cell r="F6">
            <v>0</v>
          </cell>
          <cell r="I6">
            <v>0</v>
          </cell>
        </row>
        <row r="14">
          <cell r="H14">
            <v>0</v>
          </cell>
          <cell r="I14">
            <v>0</v>
          </cell>
        </row>
        <row r="16">
          <cell r="I16">
            <v>0</v>
          </cell>
        </row>
        <row r="17">
          <cell r="I17">
            <v>0</v>
          </cell>
        </row>
        <row r="21">
          <cell r="I21">
            <v>0</v>
          </cell>
        </row>
        <row r="22">
          <cell r="I22">
            <v>0</v>
          </cell>
        </row>
      </sheetData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3"/>
      <sheetName val="FIN 2013"/>
    </sheetNames>
    <sheetDataSet>
      <sheetData sheetId="0">
        <row r="6">
          <cell r="F6">
            <v>0</v>
          </cell>
          <cell r="AM6">
            <v>0</v>
          </cell>
        </row>
        <row r="14">
          <cell r="AM14">
            <v>0</v>
          </cell>
        </row>
        <row r="16">
          <cell r="AM16">
            <v>0</v>
          </cell>
        </row>
        <row r="17">
          <cell r="AM17">
            <v>0</v>
          </cell>
        </row>
        <row r="21">
          <cell r="AM21">
            <v>0</v>
          </cell>
        </row>
        <row r="22">
          <cell r="AM22">
            <v>0</v>
          </cell>
        </row>
      </sheetData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5"/>
      <sheetName val="FIN 2015"/>
    </sheetNames>
    <sheetDataSet>
      <sheetData sheetId="0">
        <row r="6">
          <cell r="H6">
            <v>14</v>
          </cell>
          <cell r="I6">
            <v>0</v>
          </cell>
        </row>
        <row r="8">
          <cell r="H8">
            <v>-11780</v>
          </cell>
          <cell r="I8">
            <v>36169</v>
          </cell>
        </row>
        <row r="9">
          <cell r="H9">
            <v>319934</v>
          </cell>
          <cell r="I9">
            <v>269035</v>
          </cell>
        </row>
        <row r="10">
          <cell r="H10">
            <v>-271004</v>
          </cell>
          <cell r="I10">
            <v>763590</v>
          </cell>
        </row>
        <row r="13">
          <cell r="H13">
            <v>209951</v>
          </cell>
          <cell r="I13">
            <v>-141236</v>
          </cell>
        </row>
        <row r="14">
          <cell r="H14">
            <v>107007</v>
          </cell>
          <cell r="I14">
            <v>0</v>
          </cell>
        </row>
        <row r="16">
          <cell r="H16">
            <v>466709</v>
          </cell>
          <cell r="I16">
            <v>0</v>
          </cell>
        </row>
        <row r="17">
          <cell r="H17">
            <v>-77006</v>
          </cell>
          <cell r="I17">
            <v>0</v>
          </cell>
        </row>
        <row r="19">
          <cell r="H19">
            <v>8949</v>
          </cell>
          <cell r="I19">
            <v>-13124</v>
          </cell>
        </row>
        <row r="21">
          <cell r="H21">
            <v>238682</v>
          </cell>
          <cell r="I21">
            <v>0</v>
          </cell>
        </row>
        <row r="22">
          <cell r="H22">
            <v>68762</v>
          </cell>
          <cell r="I22">
            <v>0</v>
          </cell>
        </row>
        <row r="23">
          <cell r="H23">
            <v>649546</v>
          </cell>
          <cell r="I23">
            <v>-13914</v>
          </cell>
        </row>
        <row r="24">
          <cell r="H24">
            <v>7187</v>
          </cell>
          <cell r="I24">
            <v>331529</v>
          </cell>
        </row>
        <row r="25">
          <cell r="H25">
            <v>0</v>
          </cell>
          <cell r="I25">
            <v>204337</v>
          </cell>
        </row>
        <row r="30">
          <cell r="I30">
            <v>642693</v>
          </cell>
        </row>
        <row r="31">
          <cell r="I31">
            <v>57730</v>
          </cell>
        </row>
        <row r="32">
          <cell r="I32">
            <v>14411</v>
          </cell>
        </row>
        <row r="33">
          <cell r="I33">
            <v>-38155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64"/>
  <sheetViews>
    <sheetView zoomScale="70" zoomScaleNormal="70" workbookViewId="0">
      <selection activeCell="P1" sqref="P1:S1048576"/>
    </sheetView>
  </sheetViews>
  <sheetFormatPr defaultRowHeight="12.75" x14ac:dyDescent="0.2"/>
  <cols>
    <col min="1" max="3" width="4.7109375" customWidth="1"/>
    <col min="4" max="4" width="55.5703125" customWidth="1"/>
    <col min="5" max="6" width="22.7109375" hidden="1" customWidth="1"/>
    <col min="7" max="8" width="24.7109375" hidden="1" customWidth="1"/>
    <col min="9" max="9" width="23.28515625" hidden="1" customWidth="1"/>
    <col min="10" max="12" width="23.28515625" customWidth="1"/>
    <col min="13" max="13" width="22.5703125" style="3" customWidth="1"/>
    <col min="14" max="14" width="22.5703125" customWidth="1"/>
    <col min="15" max="15" width="13.42578125" bestFit="1" customWidth="1"/>
    <col min="16" max="16" width="15.140625" bestFit="1" customWidth="1"/>
    <col min="17" max="17" width="15.140625" style="72" bestFit="1" customWidth="1"/>
    <col min="18" max="19" width="15.140625" bestFit="1" customWidth="1"/>
    <col min="20" max="20" width="9.7109375" customWidth="1"/>
  </cols>
  <sheetData>
    <row r="1" spans="1:24" ht="33.75" customHeight="1" x14ac:dyDescent="0.2">
      <c r="A1" s="183"/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</row>
    <row r="2" spans="1:24" ht="24.75" hidden="1" customHeight="1" x14ac:dyDescent="0.25">
      <c r="A2" s="4"/>
      <c r="B2" s="4"/>
      <c r="C2" s="4"/>
      <c r="D2" s="4"/>
      <c r="E2" s="9"/>
      <c r="F2" s="4"/>
      <c r="G2" s="4"/>
      <c r="H2" s="4"/>
      <c r="I2" s="4"/>
      <c r="J2" s="4"/>
      <c r="K2" s="4"/>
      <c r="L2" s="10"/>
      <c r="M2" s="10"/>
    </row>
    <row r="3" spans="1:24" ht="24.95" customHeight="1" x14ac:dyDescent="0.2">
      <c r="A3" s="184" t="s">
        <v>25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</row>
    <row r="4" spans="1:24" ht="24.95" customHeight="1" x14ac:dyDescent="0.45">
      <c r="A4" s="11"/>
      <c r="B4" s="11"/>
      <c r="C4" s="11"/>
      <c r="D4" s="11"/>
      <c r="E4" s="10"/>
      <c r="F4" s="10"/>
      <c r="G4" s="10"/>
      <c r="H4" s="10"/>
      <c r="I4" s="10"/>
      <c r="J4" s="10"/>
      <c r="K4" s="12"/>
      <c r="L4" s="10"/>
      <c r="N4" s="12" t="s">
        <v>0</v>
      </c>
      <c r="Q4" s="94" t="s">
        <v>36</v>
      </c>
    </row>
    <row r="5" spans="1:24" ht="30" customHeight="1" x14ac:dyDescent="0.25">
      <c r="A5" s="185"/>
      <c r="B5" s="185"/>
      <c r="C5" s="185"/>
      <c r="D5" s="185"/>
      <c r="E5" s="13">
        <v>2010</v>
      </c>
      <c r="F5" s="13">
        <v>2011</v>
      </c>
      <c r="G5" s="13">
        <v>2012</v>
      </c>
      <c r="H5" s="13">
        <v>2013</v>
      </c>
      <c r="I5" s="13">
        <v>2014</v>
      </c>
      <c r="J5" s="13">
        <v>2015</v>
      </c>
      <c r="K5" s="13">
        <v>2016</v>
      </c>
      <c r="L5" s="13">
        <v>2017</v>
      </c>
      <c r="M5" s="13">
        <v>2018</v>
      </c>
      <c r="N5" s="74"/>
      <c r="P5" s="13">
        <v>2015</v>
      </c>
      <c r="Q5" s="13">
        <v>2016</v>
      </c>
      <c r="R5" s="13">
        <v>2017</v>
      </c>
      <c r="S5" s="13">
        <v>2018</v>
      </c>
    </row>
    <row r="6" spans="1:24" ht="24.95" customHeight="1" x14ac:dyDescent="0.25">
      <c r="A6" s="14" t="s">
        <v>1</v>
      </c>
      <c r="B6" s="14"/>
      <c r="C6" s="15"/>
      <c r="D6" s="15"/>
      <c r="E6" s="16"/>
      <c r="F6" s="17"/>
      <c r="G6" s="17"/>
      <c r="H6" s="17"/>
      <c r="I6" s="17"/>
      <c r="J6" s="17"/>
      <c r="K6" s="17"/>
      <c r="L6" s="10"/>
      <c r="M6" s="12"/>
      <c r="N6" s="75"/>
      <c r="P6" s="17"/>
      <c r="Q6" s="17"/>
      <c r="R6" s="10"/>
      <c r="S6" s="12"/>
    </row>
    <row r="7" spans="1:24" ht="24.95" customHeight="1" x14ac:dyDescent="0.25">
      <c r="A7" s="18" t="s">
        <v>2</v>
      </c>
      <c r="B7" s="19"/>
      <c r="C7" s="15"/>
      <c r="D7" s="15"/>
      <c r="E7" s="20">
        <v>299824</v>
      </c>
      <c r="F7" s="15">
        <f>[1]FIN2011!$AM30</f>
        <v>-15662</v>
      </c>
      <c r="G7" s="15">
        <f>[2]T1!F8</f>
        <v>295264</v>
      </c>
      <c r="H7" s="15">
        <f>'[3]T1 (2)'!F8</f>
        <v>269849</v>
      </c>
      <c r="I7" s="15">
        <f>[4]FIN2014!$AM30</f>
        <v>428979</v>
      </c>
      <c r="J7" s="15">
        <v>162700</v>
      </c>
      <c r="K7" s="15">
        <v>-13632</v>
      </c>
      <c r="L7" s="15">
        <v>-359963</v>
      </c>
      <c r="M7" s="56">
        <v>-66</v>
      </c>
      <c r="N7" s="76"/>
      <c r="P7" s="15">
        <v>451109</v>
      </c>
      <c r="Q7" s="15">
        <v>564812</v>
      </c>
      <c r="R7" s="15">
        <v>493755</v>
      </c>
      <c r="S7" s="56">
        <v>52622</v>
      </c>
      <c r="U7" s="6"/>
      <c r="V7" s="6"/>
      <c r="W7" s="6"/>
      <c r="X7" s="6"/>
    </row>
    <row r="8" spans="1:24" ht="24.95" customHeight="1" x14ac:dyDescent="0.25">
      <c r="A8" s="18" t="s">
        <v>3</v>
      </c>
      <c r="B8" s="19"/>
      <c r="C8" s="15"/>
      <c r="D8" s="15"/>
      <c r="E8" s="20">
        <v>14354</v>
      </c>
      <c r="F8" s="15">
        <f>[1]FIN2011!$AM31</f>
        <v>45079</v>
      </c>
      <c r="G8" s="15">
        <f>[2]T1!F9</f>
        <v>94196</v>
      </c>
      <c r="H8" s="15">
        <f>'[3]T1 (2)'!F9</f>
        <v>74513</v>
      </c>
      <c r="I8" s="15">
        <f>[4]FIN2014!$AM31</f>
        <v>57825</v>
      </c>
      <c r="J8" s="15">
        <v>4333</v>
      </c>
      <c r="K8" s="15">
        <v>21716</v>
      </c>
      <c r="L8" s="15">
        <v>-198127</v>
      </c>
      <c r="M8" s="56">
        <v>16</v>
      </c>
      <c r="N8" s="76"/>
      <c r="O8" s="5"/>
      <c r="P8" s="15">
        <v>53397</v>
      </c>
      <c r="Q8" s="15">
        <v>45213</v>
      </c>
      <c r="R8" s="15">
        <v>71585</v>
      </c>
      <c r="S8" s="56">
        <v>119320</v>
      </c>
      <c r="U8" s="6"/>
      <c r="V8" s="6"/>
      <c r="W8" s="6"/>
      <c r="X8" s="6"/>
    </row>
    <row r="9" spans="1:24" ht="24.95" customHeight="1" x14ac:dyDescent="0.25">
      <c r="A9" s="18" t="s">
        <v>4</v>
      </c>
      <c r="B9" s="19"/>
      <c r="C9" s="15"/>
      <c r="D9" s="15"/>
      <c r="E9" s="20">
        <v>2613</v>
      </c>
      <c r="F9" s="15">
        <f>[1]FIN2011!$AM32</f>
        <v>6047</v>
      </c>
      <c r="G9" s="15">
        <f>[2]T1!F10</f>
        <v>3879</v>
      </c>
      <c r="H9" s="15">
        <f>'[3]T1 (2)'!F10</f>
        <v>8462</v>
      </c>
      <c r="I9" s="15">
        <f>[4]FIN2014!$AM32</f>
        <v>7881</v>
      </c>
      <c r="J9" s="15">
        <v>0</v>
      </c>
      <c r="K9" s="15">
        <v>0</v>
      </c>
      <c r="L9" s="21">
        <v>0</v>
      </c>
      <c r="M9" s="56">
        <v>0</v>
      </c>
      <c r="N9" s="76"/>
      <c r="P9" s="15">
        <v>14411</v>
      </c>
      <c r="Q9" s="15">
        <v>12921</v>
      </c>
      <c r="R9" s="21">
        <v>18126</v>
      </c>
      <c r="S9" s="56">
        <v>15</v>
      </c>
      <c r="U9" s="6"/>
      <c r="V9" s="6"/>
      <c r="W9" s="6"/>
      <c r="X9" s="6"/>
    </row>
    <row r="10" spans="1:24" ht="24.95" customHeight="1" x14ac:dyDescent="0.25">
      <c r="A10" s="18" t="s">
        <v>5</v>
      </c>
      <c r="B10" s="19"/>
      <c r="C10" s="15"/>
      <c r="D10" s="15"/>
      <c r="E10" s="20">
        <v>63794</v>
      </c>
      <c r="F10" s="15">
        <f>[1]FIN2011!$AM33</f>
        <v>20020</v>
      </c>
      <c r="G10" s="15">
        <f>[2]T1!F11</f>
        <v>-9343</v>
      </c>
      <c r="H10" s="15">
        <f>'[3]T1 (2)'!F11</f>
        <v>-69776</v>
      </c>
      <c r="I10" s="15">
        <f>[4]FIN2014!$AM33</f>
        <v>34024</v>
      </c>
      <c r="J10" s="15">
        <v>3140</v>
      </c>
      <c r="K10" s="15">
        <v>-3157</v>
      </c>
      <c r="L10" s="15">
        <v>-1313</v>
      </c>
      <c r="M10" s="56">
        <v>331</v>
      </c>
      <c r="N10" s="76"/>
      <c r="P10" s="15">
        <v>-41295</v>
      </c>
      <c r="Q10" s="15">
        <v>-69839</v>
      </c>
      <c r="R10" s="15">
        <v>77678</v>
      </c>
      <c r="S10" s="56">
        <v>12061</v>
      </c>
      <c r="U10" s="6"/>
      <c r="V10" s="6"/>
      <c r="W10" s="6"/>
      <c r="X10" s="6"/>
    </row>
    <row r="11" spans="1:24" ht="24.95" customHeight="1" x14ac:dyDescent="0.2">
      <c r="A11" s="22" t="s">
        <v>6</v>
      </c>
      <c r="B11" s="22"/>
      <c r="C11" s="22"/>
      <c r="D11" s="22"/>
      <c r="E11" s="23">
        <f t="shared" ref="E11:I11" si="0">E7-E8-E9-E10</f>
        <v>219063</v>
      </c>
      <c r="F11" s="22">
        <f t="shared" si="0"/>
        <v>-86808</v>
      </c>
      <c r="G11" s="22">
        <f t="shared" si="0"/>
        <v>206532</v>
      </c>
      <c r="H11" s="22">
        <f t="shared" si="0"/>
        <v>256650</v>
      </c>
      <c r="I11" s="22">
        <f t="shared" si="0"/>
        <v>329249</v>
      </c>
      <c r="J11" s="22">
        <v>155227</v>
      </c>
      <c r="K11" s="22">
        <v>-32191</v>
      </c>
      <c r="L11" s="22">
        <v>-160523</v>
      </c>
      <c r="M11" s="57">
        <v>-413</v>
      </c>
      <c r="N11" s="77"/>
      <c r="P11" s="22">
        <v>424596</v>
      </c>
      <c r="Q11" s="22">
        <v>576517</v>
      </c>
      <c r="R11" s="22">
        <v>326366</v>
      </c>
      <c r="S11" s="57">
        <v>-78774</v>
      </c>
      <c r="U11" s="6"/>
      <c r="V11" s="6"/>
      <c r="W11" s="6"/>
      <c r="X11" s="6"/>
    </row>
    <row r="12" spans="1:24" s="2" customFormat="1" ht="30" customHeight="1" x14ac:dyDescent="0.25">
      <c r="A12" s="24" t="s">
        <v>7</v>
      </c>
      <c r="B12" s="25"/>
      <c r="C12" s="25"/>
      <c r="D12" s="25"/>
      <c r="E12" s="26"/>
      <c r="F12" s="18"/>
      <c r="G12" s="18"/>
      <c r="H12" s="18"/>
      <c r="I12" s="18"/>
      <c r="J12" s="18">
        <v>0</v>
      </c>
      <c r="K12" s="18">
        <v>0</v>
      </c>
      <c r="L12" s="27">
        <v>0</v>
      </c>
      <c r="M12" s="12">
        <v>0</v>
      </c>
      <c r="N12" s="78"/>
      <c r="P12" s="18"/>
      <c r="Q12" s="18"/>
      <c r="R12" s="27"/>
      <c r="S12" s="12"/>
      <c r="U12" s="6"/>
      <c r="V12" s="6"/>
      <c r="W12" s="6"/>
      <c r="X12" s="6"/>
    </row>
    <row r="13" spans="1:24" ht="24.95" customHeight="1" x14ac:dyDescent="0.2">
      <c r="A13" s="28" t="s">
        <v>29</v>
      </c>
      <c r="B13" s="28"/>
      <c r="C13" s="28"/>
      <c r="D13" s="28"/>
      <c r="E13" s="29">
        <f t="shared" ref="E13:I13" si="1">+E14+E15+E19+E28+E32+E33+E34</f>
        <v>3573497</v>
      </c>
      <c r="F13" s="30">
        <f t="shared" si="1"/>
        <v>2679324</v>
      </c>
      <c r="G13" s="30">
        <f t="shared" si="1"/>
        <v>2737811</v>
      </c>
      <c r="H13" s="30">
        <f t="shared" si="1"/>
        <v>2066658</v>
      </c>
      <c r="I13" s="30">
        <f t="shared" si="1"/>
        <v>2000604</v>
      </c>
      <c r="J13" s="30">
        <v>67130</v>
      </c>
      <c r="K13" s="30">
        <v>262023</v>
      </c>
      <c r="L13" s="30">
        <v>-424676</v>
      </c>
      <c r="M13" s="58">
        <v>1002</v>
      </c>
      <c r="N13" s="79"/>
      <c r="P13" s="30">
        <v>1958272</v>
      </c>
      <c r="Q13" s="30">
        <v>2175821</v>
      </c>
      <c r="R13" s="30">
        <v>3436067</v>
      </c>
      <c r="S13" s="58">
        <v>1431021</v>
      </c>
      <c r="U13" s="6"/>
      <c r="V13" s="6"/>
      <c r="W13" s="6"/>
      <c r="X13" s="6"/>
    </row>
    <row r="14" spans="1:24" ht="24.95" customHeight="1" x14ac:dyDescent="0.25">
      <c r="A14" s="31"/>
      <c r="B14" s="17" t="s">
        <v>27</v>
      </c>
      <c r="C14" s="17"/>
      <c r="D14" s="17"/>
      <c r="E14" s="32">
        <v>20143</v>
      </c>
      <c r="F14" s="33">
        <f>[1]FIN2011!$AL6</f>
        <v>83093</v>
      </c>
      <c r="G14" s="33">
        <f>[2]T1!$F$15</f>
        <v>12</v>
      </c>
      <c r="H14" s="33">
        <f>'[3]T1 (2)'!$F$15</f>
        <v>22</v>
      </c>
      <c r="I14" s="33">
        <f>[4]FIN2014!$AL$6</f>
        <v>10</v>
      </c>
      <c r="J14" s="33">
        <v>0</v>
      </c>
      <c r="K14" s="33">
        <v>0</v>
      </c>
      <c r="L14" s="33">
        <v>0</v>
      </c>
      <c r="M14" s="59">
        <v>0</v>
      </c>
      <c r="N14" s="80"/>
      <c r="P14" s="33">
        <v>14</v>
      </c>
      <c r="Q14" s="33">
        <v>35</v>
      </c>
      <c r="R14" s="33">
        <v>115</v>
      </c>
      <c r="S14" s="59">
        <v>316</v>
      </c>
      <c r="U14" s="6"/>
      <c r="V14" s="6"/>
      <c r="W14" s="6"/>
      <c r="X14" s="6"/>
    </row>
    <row r="15" spans="1:24" ht="24.95" customHeight="1" x14ac:dyDescent="0.25">
      <c r="A15" s="31"/>
      <c r="B15" s="17" t="s">
        <v>8</v>
      </c>
      <c r="C15" s="17"/>
      <c r="D15" s="17"/>
      <c r="E15" s="32">
        <f>SUM(E16:E18)</f>
        <v>124978</v>
      </c>
      <c r="F15" s="33">
        <f t="shared" ref="F15:I15" si="2">SUM(F16:F18)</f>
        <v>72124</v>
      </c>
      <c r="G15" s="33">
        <f t="shared" si="2"/>
        <v>496355</v>
      </c>
      <c r="H15" s="33">
        <f t="shared" si="2"/>
        <v>67074</v>
      </c>
      <c r="I15" s="33">
        <f t="shared" si="2"/>
        <v>321912</v>
      </c>
      <c r="J15" s="33">
        <v>100</v>
      </c>
      <c r="K15" s="33">
        <v>143</v>
      </c>
      <c r="L15" s="33">
        <v>-283</v>
      </c>
      <c r="M15" s="60">
        <v>-109</v>
      </c>
      <c r="N15" s="79"/>
      <c r="P15" s="33">
        <v>37050</v>
      </c>
      <c r="Q15" s="33">
        <v>429329</v>
      </c>
      <c r="R15" s="33">
        <v>252386</v>
      </c>
      <c r="S15" s="60">
        <v>-349146</v>
      </c>
      <c r="U15" s="6"/>
      <c r="V15" s="6"/>
      <c r="W15" s="6"/>
      <c r="X15" s="6"/>
    </row>
    <row r="16" spans="1:24" ht="24.95" customHeight="1" x14ac:dyDescent="0.25">
      <c r="A16" s="31"/>
      <c r="B16" s="31"/>
      <c r="C16" s="34" t="s">
        <v>9</v>
      </c>
      <c r="D16" s="17"/>
      <c r="E16" s="35">
        <v>23208</v>
      </c>
      <c r="F16" s="36">
        <f>[1]FIN2011!$AL8</f>
        <v>48404</v>
      </c>
      <c r="G16" s="36">
        <f>[2]T1!F17</f>
        <v>-85</v>
      </c>
      <c r="H16" s="36">
        <f>'[3]T1 (2)'!F17</f>
        <v>4358</v>
      </c>
      <c r="I16" s="36">
        <f>[4]FIN2014!$AL8</f>
        <v>71373</v>
      </c>
      <c r="J16" s="36">
        <v>100</v>
      </c>
      <c r="K16" s="36">
        <v>143</v>
      </c>
      <c r="L16" s="36">
        <v>-283</v>
      </c>
      <c r="M16" s="61">
        <v>0</v>
      </c>
      <c r="N16" s="81"/>
      <c r="P16" s="36">
        <v>-11880</v>
      </c>
      <c r="Q16" s="36">
        <v>2271</v>
      </c>
      <c r="R16" s="36">
        <v>15431</v>
      </c>
      <c r="S16" s="61">
        <v>-14132</v>
      </c>
      <c r="U16" s="6"/>
      <c r="V16" s="6"/>
      <c r="W16" s="6"/>
      <c r="X16" s="6"/>
    </row>
    <row r="17" spans="1:24" ht="24.95" customHeight="1" x14ac:dyDescent="0.25">
      <c r="A17" s="31"/>
      <c r="B17" s="31"/>
      <c r="C17" s="37" t="s">
        <v>10</v>
      </c>
      <c r="D17" s="17"/>
      <c r="E17" s="35">
        <v>-56367</v>
      </c>
      <c r="F17" s="36">
        <f>[1]FIN2011!$AL9</f>
        <v>215553</v>
      </c>
      <c r="G17" s="36">
        <f>[2]T1!F18</f>
        <v>49626</v>
      </c>
      <c r="H17" s="36">
        <f>'[3]T1 (2)'!F18</f>
        <v>60813</v>
      </c>
      <c r="I17" s="36">
        <f>[4]FIN2014!$AL9</f>
        <v>-5273</v>
      </c>
      <c r="J17" s="36">
        <v>0</v>
      </c>
      <c r="K17" s="36">
        <v>0</v>
      </c>
      <c r="L17" s="36">
        <v>-18834</v>
      </c>
      <c r="M17" s="61">
        <v>-210</v>
      </c>
      <c r="N17" s="81"/>
      <c r="P17" s="36">
        <v>319934</v>
      </c>
      <c r="Q17" s="36">
        <v>193119</v>
      </c>
      <c r="R17" s="36">
        <v>366814</v>
      </c>
      <c r="S17" s="61">
        <v>-67953</v>
      </c>
      <c r="U17" s="6"/>
      <c r="V17" s="6"/>
      <c r="W17" s="6"/>
      <c r="X17" s="6"/>
    </row>
    <row r="18" spans="1:24" ht="24.95" customHeight="1" x14ac:dyDescent="0.25">
      <c r="A18" s="31"/>
      <c r="B18" s="31"/>
      <c r="C18" s="37" t="s">
        <v>11</v>
      </c>
      <c r="D18" s="17"/>
      <c r="E18" s="35">
        <v>158137</v>
      </c>
      <c r="F18" s="36">
        <f>[1]FIN2011!$AL10</f>
        <v>-191833</v>
      </c>
      <c r="G18" s="36">
        <f>[2]T1!F19</f>
        <v>446814</v>
      </c>
      <c r="H18" s="36">
        <f>'[3]T1 (2)'!F19</f>
        <v>1903</v>
      </c>
      <c r="I18" s="36">
        <f>[4]FIN2014!$AL10</f>
        <v>255812</v>
      </c>
      <c r="J18" s="36">
        <v>0</v>
      </c>
      <c r="K18" s="36">
        <v>0</v>
      </c>
      <c r="L18" s="36">
        <v>18834</v>
      </c>
      <c r="M18" s="61">
        <v>101</v>
      </c>
      <c r="N18" s="81"/>
      <c r="P18" s="36">
        <v>-271004</v>
      </c>
      <c r="Q18" s="36">
        <v>233939</v>
      </c>
      <c r="R18" s="36">
        <v>-129859</v>
      </c>
      <c r="S18" s="61">
        <v>-267061</v>
      </c>
      <c r="U18" s="6"/>
      <c r="V18" s="6"/>
      <c r="W18" s="6"/>
      <c r="X18" s="6"/>
    </row>
    <row r="19" spans="1:24" ht="24.95" customHeight="1" x14ac:dyDescent="0.25">
      <c r="A19" s="31"/>
      <c r="B19" s="38" t="s">
        <v>12</v>
      </c>
      <c r="C19" s="38"/>
      <c r="D19" s="17"/>
      <c r="E19" s="32">
        <f>+E20+E23</f>
        <v>1589165</v>
      </c>
      <c r="F19" s="33">
        <f t="shared" ref="F19:I19" si="3">+F20+F23</f>
        <v>766393</v>
      </c>
      <c r="G19" s="33">
        <f t="shared" si="3"/>
        <v>325515</v>
      </c>
      <c r="H19" s="33">
        <f t="shared" si="3"/>
        <v>269971</v>
      </c>
      <c r="I19" s="33">
        <f t="shared" si="3"/>
        <v>259375</v>
      </c>
      <c r="J19" s="33">
        <v>-16379</v>
      </c>
      <c r="K19" s="33">
        <v>219813</v>
      </c>
      <c r="L19" s="33">
        <v>-162797</v>
      </c>
      <c r="M19" s="60">
        <v>-158477</v>
      </c>
      <c r="N19" s="79"/>
      <c r="P19" s="33">
        <v>731989</v>
      </c>
      <c r="Q19" s="33">
        <v>617955</v>
      </c>
      <c r="R19" s="33">
        <v>622426</v>
      </c>
      <c r="S19" s="60">
        <v>929033</v>
      </c>
      <c r="U19" s="6"/>
      <c r="V19" s="6"/>
      <c r="W19" s="6"/>
      <c r="X19" s="6"/>
    </row>
    <row r="20" spans="1:24" ht="24.95" customHeight="1" x14ac:dyDescent="0.25">
      <c r="A20" s="31"/>
      <c r="B20" s="31"/>
      <c r="C20" s="37" t="s">
        <v>13</v>
      </c>
      <c r="D20" s="17"/>
      <c r="E20" s="35">
        <f>SUM(E21:E22)</f>
        <v>-1784</v>
      </c>
      <c r="F20" s="36">
        <f t="shared" ref="F20:I20" si="4">SUM(F21:F22)</f>
        <v>237398</v>
      </c>
      <c r="G20" s="36">
        <f t="shared" si="4"/>
        <v>186431</v>
      </c>
      <c r="H20" s="36">
        <f t="shared" si="4"/>
        <v>66298</v>
      </c>
      <c r="I20" s="36">
        <f t="shared" si="4"/>
        <v>322376</v>
      </c>
      <c r="J20" s="36">
        <v>-13225</v>
      </c>
      <c r="K20" s="36">
        <v>76291</v>
      </c>
      <c r="L20" s="36">
        <v>-38420</v>
      </c>
      <c r="M20" s="41">
        <v>543</v>
      </c>
      <c r="N20" s="82"/>
      <c r="P20" s="36">
        <v>347057</v>
      </c>
      <c r="Q20" s="36">
        <v>81325</v>
      </c>
      <c r="R20" s="36">
        <v>219296</v>
      </c>
      <c r="S20" s="41">
        <v>57177</v>
      </c>
      <c r="U20" s="6"/>
      <c r="V20" s="6"/>
      <c r="W20" s="6"/>
      <c r="X20" s="6"/>
    </row>
    <row r="21" spans="1:24" ht="24.95" customHeight="1" x14ac:dyDescent="0.25">
      <c r="A21" s="31"/>
      <c r="B21" s="31"/>
      <c r="C21" s="31"/>
      <c r="D21" s="39" t="s">
        <v>14</v>
      </c>
      <c r="E21" s="35">
        <v>42186</v>
      </c>
      <c r="F21" s="36">
        <f>[1]FIN2011!$AL13</f>
        <v>301542</v>
      </c>
      <c r="G21" s="36">
        <f>[2]T1!$F$22</f>
        <v>186431</v>
      </c>
      <c r="H21" s="36">
        <f>'[3]T1 (2)'!F22</f>
        <v>16580</v>
      </c>
      <c r="I21" s="36">
        <f>[4]FIN2014!$AL13</f>
        <v>341318</v>
      </c>
      <c r="J21" s="36">
        <v>-13225</v>
      </c>
      <c r="K21" s="36">
        <v>76291</v>
      </c>
      <c r="L21" s="36">
        <v>-38684</v>
      </c>
      <c r="M21" s="62">
        <v>543</v>
      </c>
      <c r="N21" s="83"/>
      <c r="P21" s="36">
        <v>240050</v>
      </c>
      <c r="Q21" s="36">
        <v>211155</v>
      </c>
      <c r="R21" s="36">
        <v>200695</v>
      </c>
      <c r="S21" s="62">
        <v>83995</v>
      </c>
      <c r="U21" s="6"/>
      <c r="V21" s="6"/>
      <c r="W21" s="6"/>
      <c r="X21" s="6"/>
    </row>
    <row r="22" spans="1:24" ht="24.95" customHeight="1" x14ac:dyDescent="0.25">
      <c r="A22" s="31"/>
      <c r="B22" s="31"/>
      <c r="C22" s="31"/>
      <c r="D22" s="39" t="s">
        <v>15</v>
      </c>
      <c r="E22" s="35">
        <v>-43970</v>
      </c>
      <c r="F22" s="36">
        <f>[1]FIN2011!$AL14</f>
        <v>-64144</v>
      </c>
      <c r="G22" s="40">
        <f>[5]FIN2012!$H14</f>
        <v>0</v>
      </c>
      <c r="H22" s="36">
        <f>'[3]T1 (2)'!F23</f>
        <v>49718</v>
      </c>
      <c r="I22" s="36">
        <f>[4]FIN2014!$AL14</f>
        <v>-18942</v>
      </c>
      <c r="J22" s="36">
        <v>0</v>
      </c>
      <c r="K22" s="36">
        <v>0</v>
      </c>
      <c r="L22" s="36">
        <v>264</v>
      </c>
      <c r="M22" s="62">
        <v>0</v>
      </c>
      <c r="N22" s="83"/>
      <c r="P22" s="36">
        <v>107007</v>
      </c>
      <c r="Q22" s="36">
        <v>-129830</v>
      </c>
      <c r="R22" s="36">
        <v>18601</v>
      </c>
      <c r="S22" s="62">
        <v>-26818</v>
      </c>
      <c r="U22" s="6"/>
      <c r="V22" s="6"/>
      <c r="W22" s="6"/>
      <c r="X22" s="6"/>
    </row>
    <row r="23" spans="1:24" ht="24.95" customHeight="1" x14ac:dyDescent="0.25">
      <c r="A23" s="31"/>
      <c r="B23" s="31"/>
      <c r="C23" s="37" t="s">
        <v>28</v>
      </c>
      <c r="D23" s="17"/>
      <c r="E23" s="35">
        <f>SUM(E24:E27)</f>
        <v>1590949</v>
      </c>
      <c r="F23" s="36">
        <f t="shared" ref="F23:I23" si="5">SUM(F24:F27)</f>
        <v>528995</v>
      </c>
      <c r="G23" s="36">
        <f t="shared" si="5"/>
        <v>139084</v>
      </c>
      <c r="H23" s="36">
        <f t="shared" si="5"/>
        <v>203673</v>
      </c>
      <c r="I23" s="36">
        <f t="shared" si="5"/>
        <v>-63001</v>
      </c>
      <c r="J23" s="36">
        <v>-3154</v>
      </c>
      <c r="K23" s="36">
        <v>143522</v>
      </c>
      <c r="L23" s="36">
        <v>-124377</v>
      </c>
      <c r="M23" s="41">
        <v>-159020</v>
      </c>
      <c r="N23" s="82"/>
      <c r="P23" s="36">
        <v>384932</v>
      </c>
      <c r="Q23" s="36">
        <v>536630</v>
      </c>
      <c r="R23" s="36">
        <v>403130</v>
      </c>
      <c r="S23" s="41">
        <v>871856</v>
      </c>
      <c r="U23" s="6"/>
      <c r="V23" s="6"/>
      <c r="W23" s="6"/>
      <c r="X23" s="6"/>
    </row>
    <row r="24" spans="1:24" ht="24.95" customHeight="1" x14ac:dyDescent="0.25">
      <c r="A24" s="31"/>
      <c r="B24" s="31"/>
      <c r="C24" s="31"/>
      <c r="D24" s="39" t="s">
        <v>16</v>
      </c>
      <c r="E24" s="35">
        <v>183236</v>
      </c>
      <c r="F24" s="36">
        <f>[1]FIN2011!$AL16</f>
        <v>52663</v>
      </c>
      <c r="G24" s="36">
        <f>[2]T1!F25</f>
        <v>219813</v>
      </c>
      <c r="H24" s="36">
        <f>'[3]T1 (2)'!F25</f>
        <v>119337</v>
      </c>
      <c r="I24" s="36">
        <f>[4]FIN2014!$AL16</f>
        <v>151873</v>
      </c>
      <c r="J24" s="36">
        <v>-14</v>
      </c>
      <c r="K24" s="36">
        <v>152925</v>
      </c>
      <c r="L24" s="36">
        <v>-260913</v>
      </c>
      <c r="M24" s="61">
        <v>149</v>
      </c>
      <c r="N24" s="81"/>
      <c r="P24" s="36">
        <v>466723</v>
      </c>
      <c r="Q24" s="36">
        <v>197760</v>
      </c>
      <c r="R24" s="36">
        <v>305189</v>
      </c>
      <c r="S24" s="61">
        <v>-78503</v>
      </c>
      <c r="U24" s="6"/>
      <c r="V24" s="6"/>
      <c r="W24" s="6"/>
      <c r="X24" s="6"/>
    </row>
    <row r="25" spans="1:24" ht="24.95" customHeight="1" x14ac:dyDescent="0.25">
      <c r="A25" s="31"/>
      <c r="B25" s="31"/>
      <c r="C25" s="31"/>
      <c r="D25" s="39" t="s">
        <v>17</v>
      </c>
      <c r="E25" s="35">
        <v>-39869</v>
      </c>
      <c r="F25" s="36">
        <f>[1]FIN2011!$AL17</f>
        <v>166887</v>
      </c>
      <c r="G25" s="36">
        <f>[2]T1!F26</f>
        <v>153433</v>
      </c>
      <c r="H25" s="36">
        <f>'[3]T1 (2)'!F26</f>
        <v>-110692</v>
      </c>
      <c r="I25" s="36">
        <f>[4]FIN2014!$AL17</f>
        <v>78957</v>
      </c>
      <c r="J25" s="36">
        <v>0</v>
      </c>
      <c r="K25" s="36">
        <v>0</v>
      </c>
      <c r="L25" s="36">
        <v>108031</v>
      </c>
      <c r="M25" s="63">
        <v>0</v>
      </c>
      <c r="N25" s="83"/>
      <c r="P25" s="36">
        <v>-77006</v>
      </c>
      <c r="Q25" s="36">
        <v>4850</v>
      </c>
      <c r="R25" s="36">
        <v>73720</v>
      </c>
      <c r="S25" s="63">
        <v>84563</v>
      </c>
      <c r="U25" s="6"/>
      <c r="V25" s="6"/>
      <c r="W25" s="6"/>
      <c r="X25" s="6"/>
    </row>
    <row r="26" spans="1:24" ht="24.95" customHeight="1" x14ac:dyDescent="0.25">
      <c r="A26" s="31"/>
      <c r="B26" s="31"/>
      <c r="C26" s="31"/>
      <c r="D26" s="39" t="s">
        <v>18</v>
      </c>
      <c r="E26" s="35">
        <v>-10911</v>
      </c>
      <c r="F26" s="36">
        <f>[1]FIN2011!$AL18</f>
        <v>41546</v>
      </c>
      <c r="G26" s="41">
        <f>[2]T1!F27</f>
        <v>0</v>
      </c>
      <c r="H26" s="41" t="s">
        <v>33</v>
      </c>
      <c r="I26" s="41" t="s">
        <v>33</v>
      </c>
      <c r="J26" s="41" t="e">
        <v>#VALUE!</v>
      </c>
      <c r="K26" s="41" t="e">
        <v>#VALUE!</v>
      </c>
      <c r="L26" s="41" t="e">
        <v>#VALUE!</v>
      </c>
      <c r="M26" s="41" t="e">
        <v>#VALUE!</v>
      </c>
      <c r="N26" s="82"/>
      <c r="P26" s="41" t="s">
        <v>33</v>
      </c>
      <c r="Q26" s="41" t="s">
        <v>33</v>
      </c>
      <c r="R26" s="41" t="s">
        <v>33</v>
      </c>
      <c r="S26" s="41" t="s">
        <v>33</v>
      </c>
      <c r="U26" s="6"/>
      <c r="V26" s="6"/>
      <c r="W26" s="6"/>
      <c r="X26" s="6"/>
    </row>
    <row r="27" spans="1:24" ht="24.95" customHeight="1" x14ac:dyDescent="0.25">
      <c r="A27" s="42"/>
      <c r="B27" s="42"/>
      <c r="C27" s="31"/>
      <c r="D27" s="39" t="s">
        <v>19</v>
      </c>
      <c r="E27" s="35">
        <v>1458493</v>
      </c>
      <c r="F27" s="36">
        <f>[1]FIN2011!$AL19</f>
        <v>267899</v>
      </c>
      <c r="G27" s="36">
        <f>[2]T1!F28</f>
        <v>-234162</v>
      </c>
      <c r="H27" s="36">
        <f>'[3]T1 (2)'!$F$28</f>
        <v>195028</v>
      </c>
      <c r="I27" s="36">
        <f>[4]FIN2014!$AL19</f>
        <v>-293831</v>
      </c>
      <c r="J27" s="36">
        <v>-3140</v>
      </c>
      <c r="K27" s="36">
        <v>-9403</v>
      </c>
      <c r="L27" s="36">
        <v>28505</v>
      </c>
      <c r="M27" s="63">
        <v>-159169</v>
      </c>
      <c r="N27" s="84"/>
      <c r="P27" s="36">
        <v>-4785</v>
      </c>
      <c r="Q27" s="36">
        <v>334020</v>
      </c>
      <c r="R27" s="36">
        <v>24221</v>
      </c>
      <c r="S27" s="63">
        <v>865796</v>
      </c>
      <c r="U27" s="6"/>
      <c r="V27" s="6"/>
      <c r="W27" s="6"/>
      <c r="X27" s="6"/>
    </row>
    <row r="28" spans="1:24" ht="24.95" customHeight="1" x14ac:dyDescent="0.25">
      <c r="A28" s="31"/>
      <c r="B28" s="38" t="s">
        <v>20</v>
      </c>
      <c r="C28" s="38"/>
      <c r="D28" s="17"/>
      <c r="E28" s="32">
        <f>SUM(E29:E31)</f>
        <v>1306307</v>
      </c>
      <c r="F28" s="33">
        <f t="shared" ref="F28:I28" si="6">SUM(F29:F31)</f>
        <v>1386683</v>
      </c>
      <c r="G28" s="33">
        <f t="shared" si="6"/>
        <v>2092275</v>
      </c>
      <c r="H28" s="33">
        <f t="shared" si="6"/>
        <v>1372870</v>
      </c>
      <c r="I28" s="33">
        <f t="shared" si="6"/>
        <v>1180092</v>
      </c>
      <c r="J28" s="33">
        <v>53602</v>
      </c>
      <c r="K28" s="33">
        <v>46280</v>
      </c>
      <c r="L28" s="33">
        <v>-117614</v>
      </c>
      <c r="M28" s="60">
        <v>0</v>
      </c>
      <c r="N28" s="79"/>
      <c r="P28" s="33">
        <v>903389</v>
      </c>
      <c r="Q28" s="33">
        <v>615532</v>
      </c>
      <c r="R28" s="33">
        <v>1675653</v>
      </c>
      <c r="S28" s="60">
        <v>974603</v>
      </c>
      <c r="U28" s="6"/>
      <c r="V28" s="6"/>
      <c r="W28" s="6"/>
      <c r="X28" s="6"/>
    </row>
    <row r="29" spans="1:24" ht="24.95" customHeight="1" x14ac:dyDescent="0.25">
      <c r="A29" s="31"/>
      <c r="B29" s="31"/>
      <c r="C29" s="39" t="s">
        <v>21</v>
      </c>
      <c r="D29" s="17"/>
      <c r="E29" s="35">
        <v>175242</v>
      </c>
      <c r="F29" s="36">
        <f>[1]FIN2011!$AL21</f>
        <v>149177</v>
      </c>
      <c r="G29" s="36">
        <f>[2]T1!F30</f>
        <v>232505</v>
      </c>
      <c r="H29" s="36">
        <f>'[3]T1 (2)'!F30</f>
        <v>246460</v>
      </c>
      <c r="I29" s="36">
        <f>[4]FIN2014!$AL21</f>
        <v>181082</v>
      </c>
      <c r="J29" s="36">
        <v>0</v>
      </c>
      <c r="K29" s="36">
        <v>0</v>
      </c>
      <c r="L29" s="36">
        <v>-2660</v>
      </c>
      <c r="M29" s="63">
        <v>0</v>
      </c>
      <c r="N29" s="84"/>
      <c r="P29" s="36">
        <v>238682</v>
      </c>
      <c r="Q29" s="36">
        <v>229677</v>
      </c>
      <c r="R29" s="36">
        <v>200024</v>
      </c>
      <c r="S29" s="63">
        <v>257545</v>
      </c>
      <c r="U29" s="6"/>
      <c r="V29" s="6"/>
      <c r="W29" s="6"/>
      <c r="X29" s="6"/>
    </row>
    <row r="30" spans="1:24" ht="24.95" customHeight="1" x14ac:dyDescent="0.25">
      <c r="A30" s="31"/>
      <c r="B30" s="31"/>
      <c r="C30" s="39" t="s">
        <v>22</v>
      </c>
      <c r="D30" s="17"/>
      <c r="E30" s="35">
        <v>113927</v>
      </c>
      <c r="F30" s="36">
        <f>[1]FIN2011!$AL22</f>
        <v>52789</v>
      </c>
      <c r="G30" s="36">
        <f>[2]T1!F31</f>
        <v>65773</v>
      </c>
      <c r="H30" s="36">
        <f>'[3]T1 (2)'!F31</f>
        <v>65065</v>
      </c>
      <c r="I30" s="36">
        <f>[4]FIN2014!$AL22</f>
        <v>76307</v>
      </c>
      <c r="J30" s="36">
        <v>0</v>
      </c>
      <c r="K30" s="36">
        <v>0</v>
      </c>
      <c r="L30" s="36">
        <v>0</v>
      </c>
      <c r="M30" s="63">
        <v>0</v>
      </c>
      <c r="N30" s="84"/>
      <c r="P30" s="36">
        <v>68762</v>
      </c>
      <c r="Q30" s="36">
        <v>48355</v>
      </c>
      <c r="R30" s="36">
        <v>45611</v>
      </c>
      <c r="S30" s="63">
        <v>47990</v>
      </c>
      <c r="U30" s="6"/>
      <c r="V30" s="6"/>
      <c r="W30" s="6"/>
      <c r="X30" s="6"/>
    </row>
    <row r="31" spans="1:24" ht="24.95" customHeight="1" x14ac:dyDescent="0.25">
      <c r="A31" s="43"/>
      <c r="B31" s="43"/>
      <c r="C31" s="39" t="s">
        <v>23</v>
      </c>
      <c r="D31" s="17"/>
      <c r="E31" s="35">
        <v>1017138</v>
      </c>
      <c r="F31" s="36">
        <f>[1]FIN2011!$AL23</f>
        <v>1184717</v>
      </c>
      <c r="G31" s="36">
        <f>[2]T1!F32</f>
        <v>1793997</v>
      </c>
      <c r="H31" s="36">
        <f>'[3]T1 (2)'!F32</f>
        <v>1061345</v>
      </c>
      <c r="I31" s="36">
        <f>[4]FIN2014!$AL23</f>
        <v>922703</v>
      </c>
      <c r="J31" s="36">
        <v>53602</v>
      </c>
      <c r="K31" s="36">
        <v>46280</v>
      </c>
      <c r="L31" s="36">
        <v>-114954</v>
      </c>
      <c r="M31" s="63">
        <v>0</v>
      </c>
      <c r="N31" s="84"/>
      <c r="P31" s="36">
        <v>595945</v>
      </c>
      <c r="Q31" s="36">
        <v>337500</v>
      </c>
      <c r="R31" s="36">
        <v>1430018</v>
      </c>
      <c r="S31" s="63">
        <v>669068</v>
      </c>
      <c r="U31" s="6"/>
      <c r="V31" s="6"/>
      <c r="W31" s="6"/>
      <c r="X31" s="6"/>
    </row>
    <row r="32" spans="1:24" ht="24.95" customHeight="1" x14ac:dyDescent="0.25">
      <c r="A32" s="31"/>
      <c r="B32" s="38" t="s">
        <v>32</v>
      </c>
      <c r="C32" s="44"/>
      <c r="D32" s="14"/>
      <c r="E32" s="32">
        <v>165808</v>
      </c>
      <c r="F32" s="33">
        <f>[1]FIN2011!$AL24</f>
        <v>78320</v>
      </c>
      <c r="G32" s="33">
        <f>[2]T1!F33</f>
        <v>157020</v>
      </c>
      <c r="H32" s="36">
        <f>'[3]T1 (2)'!F33</f>
        <v>121887</v>
      </c>
      <c r="I32" s="33">
        <f>[4]FIN2014!$AL24</f>
        <v>445593</v>
      </c>
      <c r="J32" s="33">
        <v>-2538</v>
      </c>
      <c r="K32" s="33">
        <v>62416</v>
      </c>
      <c r="L32" s="33">
        <v>-59472</v>
      </c>
      <c r="M32" s="64">
        <v>723</v>
      </c>
      <c r="N32" s="85"/>
      <c r="P32" s="33">
        <v>9725</v>
      </c>
      <c r="Q32" s="33">
        <v>351723</v>
      </c>
      <c r="R32" s="33">
        <v>669032</v>
      </c>
      <c r="S32" s="64">
        <v>-107127</v>
      </c>
      <c r="U32" s="6"/>
      <c r="V32" s="6"/>
      <c r="W32" s="6"/>
      <c r="X32" s="6"/>
    </row>
    <row r="33" spans="1:24" ht="24.95" customHeight="1" x14ac:dyDescent="0.25">
      <c r="A33" s="31"/>
      <c r="B33" s="45" t="s">
        <v>24</v>
      </c>
      <c r="C33" s="44"/>
      <c r="D33" s="14"/>
      <c r="E33" s="46">
        <v>0</v>
      </c>
      <c r="F33" s="47">
        <f>[1]FIN2011!$AL25</f>
        <v>0</v>
      </c>
      <c r="G33" s="40">
        <f>[2]T1!F34</f>
        <v>0</v>
      </c>
      <c r="H33" s="40">
        <f>'[3]T1 (2)'!F34</f>
        <v>0</v>
      </c>
      <c r="I33" s="47">
        <f>[4]FIN2014!$AL25</f>
        <v>0</v>
      </c>
      <c r="J33" s="40">
        <v>0</v>
      </c>
      <c r="K33" s="40">
        <v>0</v>
      </c>
      <c r="L33" s="40">
        <v>0</v>
      </c>
      <c r="M33" s="65">
        <v>0</v>
      </c>
      <c r="N33" s="86"/>
      <c r="P33" s="40">
        <v>0</v>
      </c>
      <c r="Q33" s="40">
        <v>0</v>
      </c>
      <c r="R33" s="40">
        <v>0</v>
      </c>
      <c r="S33" s="65"/>
      <c r="U33" s="6"/>
      <c r="V33" s="6"/>
      <c r="W33" s="6"/>
      <c r="X33" s="6"/>
    </row>
    <row r="34" spans="1:24" ht="24.95" customHeight="1" x14ac:dyDescent="0.25">
      <c r="A34" s="11"/>
      <c r="B34" s="48" t="s">
        <v>34</v>
      </c>
      <c r="C34" s="44"/>
      <c r="D34" s="14"/>
      <c r="E34" s="32">
        <v>367096</v>
      </c>
      <c r="F34" s="33">
        <f>[1]FIN2011!$AL26+[1]FIN2011!$AL$27</f>
        <v>292711</v>
      </c>
      <c r="G34" s="33">
        <f>[2]T1!F35</f>
        <v>-333366</v>
      </c>
      <c r="H34" s="33">
        <f>'[3]T1 (2)'!F35</f>
        <v>234834</v>
      </c>
      <c r="I34" s="33">
        <f>[4]FIN2014!$AL26+[4]FIN2014!$AL$27</f>
        <v>-206378</v>
      </c>
      <c r="J34" s="33">
        <v>32345</v>
      </c>
      <c r="K34" s="33">
        <v>-66629</v>
      </c>
      <c r="L34" s="33">
        <v>-84510</v>
      </c>
      <c r="M34" s="64">
        <v>158865</v>
      </c>
      <c r="N34" s="85"/>
      <c r="P34" s="33">
        <v>276105</v>
      </c>
      <c r="Q34" s="33">
        <v>161247</v>
      </c>
      <c r="R34" s="33">
        <v>216455</v>
      </c>
      <c r="S34" s="64">
        <v>-16658</v>
      </c>
      <c r="U34" s="6"/>
      <c r="V34" s="6"/>
      <c r="W34" s="6"/>
      <c r="X34" s="6"/>
    </row>
    <row r="35" spans="1:24" ht="12" customHeight="1" x14ac:dyDescent="0.25">
      <c r="A35" s="11"/>
      <c r="B35" s="48"/>
      <c r="C35" s="44"/>
      <c r="D35" s="14"/>
      <c r="E35" s="32"/>
      <c r="F35" s="33"/>
      <c r="G35" s="33"/>
      <c r="H35" s="33"/>
      <c r="I35" s="33"/>
      <c r="J35" s="33">
        <v>0</v>
      </c>
      <c r="K35" s="33">
        <v>0</v>
      </c>
      <c r="L35" s="49">
        <v>0</v>
      </c>
      <c r="M35" s="66">
        <v>0</v>
      </c>
      <c r="N35" s="87"/>
      <c r="P35" s="33"/>
      <c r="Q35" s="33"/>
      <c r="R35" s="49"/>
      <c r="S35" s="66"/>
      <c r="U35" s="6"/>
      <c r="V35" s="6"/>
      <c r="W35" s="6"/>
      <c r="X35" s="6"/>
    </row>
    <row r="36" spans="1:24" ht="24.95" customHeight="1" x14ac:dyDescent="0.3">
      <c r="A36" s="28" t="s">
        <v>30</v>
      </c>
      <c r="B36" s="28"/>
      <c r="C36" s="50"/>
      <c r="D36" s="50"/>
      <c r="E36" s="29">
        <f t="shared" ref="E36:I36" si="7">+E37+E38+E42+E51+E55+E56+E57</f>
        <v>3354434</v>
      </c>
      <c r="F36" s="30">
        <f t="shared" si="7"/>
        <v>2766132</v>
      </c>
      <c r="G36" s="30">
        <f t="shared" si="7"/>
        <v>2531279</v>
      </c>
      <c r="H36" s="30">
        <f t="shared" si="7"/>
        <v>1810008</v>
      </c>
      <c r="I36" s="30">
        <f t="shared" si="7"/>
        <v>1671355</v>
      </c>
      <c r="J36" s="30">
        <v>-88097.000000000466</v>
      </c>
      <c r="K36" s="30">
        <v>294214</v>
      </c>
      <c r="L36" s="30">
        <v>-264153</v>
      </c>
      <c r="M36" s="58">
        <v>1415</v>
      </c>
      <c r="N36" s="79"/>
      <c r="O36" s="7"/>
      <c r="P36" s="30">
        <v>1533676.0000000005</v>
      </c>
      <c r="Q36" s="30">
        <v>1599304</v>
      </c>
      <c r="R36" s="30">
        <v>3109701</v>
      </c>
      <c r="S36" s="58">
        <v>1509795</v>
      </c>
      <c r="U36" s="6"/>
      <c r="V36" s="6"/>
      <c r="W36" s="6"/>
      <c r="X36" s="6"/>
    </row>
    <row r="37" spans="1:24" ht="24.95" customHeight="1" x14ac:dyDescent="0.3">
      <c r="A37" s="31"/>
      <c r="B37" s="17" t="s">
        <v>27</v>
      </c>
      <c r="C37" s="17"/>
      <c r="D37" s="17"/>
      <c r="E37" s="46">
        <v>0</v>
      </c>
      <c r="F37" s="47">
        <f>[1]FIN2011!$AM$6</f>
        <v>0</v>
      </c>
      <c r="G37" s="47">
        <f>[5]FIN2012!$I$6</f>
        <v>0</v>
      </c>
      <c r="H37" s="47">
        <f>[6]FIN2013!$AM$6</f>
        <v>0</v>
      </c>
      <c r="I37" s="47">
        <f>[4]FIN2014!$AM$6</f>
        <v>0</v>
      </c>
      <c r="J37" s="47">
        <v>0</v>
      </c>
      <c r="K37" s="47">
        <v>0</v>
      </c>
      <c r="L37" s="47">
        <v>0</v>
      </c>
      <c r="M37" s="67">
        <v>0</v>
      </c>
      <c r="N37" s="75"/>
      <c r="O37" s="7"/>
      <c r="P37" s="47">
        <v>0</v>
      </c>
      <c r="Q37" s="47">
        <v>0</v>
      </c>
      <c r="R37" s="47">
        <v>0</v>
      </c>
      <c r="S37" s="67"/>
      <c r="U37" s="6"/>
      <c r="V37" s="6"/>
      <c r="W37" s="6"/>
      <c r="X37" s="6"/>
    </row>
    <row r="38" spans="1:24" ht="24.95" customHeight="1" x14ac:dyDescent="0.3">
      <c r="A38" s="31"/>
      <c r="B38" s="17" t="s">
        <v>8</v>
      </c>
      <c r="C38" s="17"/>
      <c r="D38" s="17"/>
      <c r="E38" s="32">
        <f>SUM(E39:E41)</f>
        <v>1255473</v>
      </c>
      <c r="F38" s="33">
        <f t="shared" ref="F38:I38" si="8">SUM(F39:F41)</f>
        <v>1062534</v>
      </c>
      <c r="G38" s="33">
        <f t="shared" si="8"/>
        <v>2493786</v>
      </c>
      <c r="H38" s="33">
        <f t="shared" si="8"/>
        <v>1299303</v>
      </c>
      <c r="I38" s="33">
        <f t="shared" si="8"/>
        <v>691345</v>
      </c>
      <c r="J38" s="33">
        <v>2890</v>
      </c>
      <c r="K38" s="33">
        <v>1934</v>
      </c>
      <c r="L38" s="33">
        <v>-7242</v>
      </c>
      <c r="M38" s="60">
        <v>0</v>
      </c>
      <c r="N38" s="79"/>
      <c r="O38" s="7"/>
      <c r="P38" s="33">
        <v>1065904</v>
      </c>
      <c r="Q38" s="33">
        <v>451563</v>
      </c>
      <c r="R38" s="33">
        <v>1076745</v>
      </c>
      <c r="S38" s="60">
        <v>1113494</v>
      </c>
      <c r="U38" s="6"/>
      <c r="V38" s="6"/>
      <c r="W38" s="6"/>
      <c r="X38" s="6"/>
    </row>
    <row r="39" spans="1:24" ht="24.95" customHeight="1" x14ac:dyDescent="0.3">
      <c r="A39" s="31"/>
      <c r="B39" s="31"/>
      <c r="C39" s="34" t="s">
        <v>9</v>
      </c>
      <c r="D39" s="17"/>
      <c r="E39" s="35">
        <v>108633</v>
      </c>
      <c r="F39" s="36">
        <f>[1]FIN2011!$AM8</f>
        <v>134051</v>
      </c>
      <c r="G39" s="36">
        <f>[2]T1!F40</f>
        <v>110993</v>
      </c>
      <c r="H39" s="36">
        <f>'[3]T1 (2)'!F42</f>
        <v>49287</v>
      </c>
      <c r="I39" s="36">
        <f>[4]FIN2014!$AM8</f>
        <v>78396</v>
      </c>
      <c r="J39" s="36">
        <v>0</v>
      </c>
      <c r="K39" s="36">
        <v>0</v>
      </c>
      <c r="L39" s="36">
        <v>0</v>
      </c>
      <c r="M39" s="62">
        <v>0</v>
      </c>
      <c r="N39" s="83"/>
      <c r="O39" s="7"/>
      <c r="P39" s="36">
        <v>36169</v>
      </c>
      <c r="Q39" s="36">
        <v>88149</v>
      </c>
      <c r="R39" s="36">
        <v>106081</v>
      </c>
      <c r="S39" s="62">
        <v>50075</v>
      </c>
      <c r="U39" s="6"/>
      <c r="V39" s="6"/>
      <c r="W39" s="6"/>
      <c r="X39" s="6"/>
    </row>
    <row r="40" spans="1:24" ht="24.95" customHeight="1" x14ac:dyDescent="0.3">
      <c r="A40" s="31"/>
      <c r="B40" s="31"/>
      <c r="C40" s="37" t="s">
        <v>10</v>
      </c>
      <c r="D40" s="17"/>
      <c r="E40" s="35">
        <v>186837</v>
      </c>
      <c r="F40" s="36">
        <f>[1]FIN2011!$AM9</f>
        <v>-37319</v>
      </c>
      <c r="G40" s="36">
        <f>[2]T1!F41</f>
        <v>77498</v>
      </c>
      <c r="H40" s="36">
        <f>'[3]T1 (2)'!F43</f>
        <v>38496</v>
      </c>
      <c r="I40" s="36">
        <f>[4]FIN2014!$AM9</f>
        <v>-111114</v>
      </c>
      <c r="J40" s="36">
        <v>0</v>
      </c>
      <c r="K40" s="36">
        <v>-17</v>
      </c>
      <c r="L40" s="36">
        <v>-2400</v>
      </c>
      <c r="M40" s="62">
        <v>0</v>
      </c>
      <c r="N40" s="83"/>
      <c r="O40" s="7"/>
      <c r="P40" s="36">
        <v>269035</v>
      </c>
      <c r="Q40" s="36">
        <v>-325043</v>
      </c>
      <c r="R40" s="36">
        <v>142963</v>
      </c>
      <c r="S40" s="62">
        <v>160230</v>
      </c>
      <c r="U40" s="6"/>
      <c r="V40" s="6"/>
      <c r="W40" s="6"/>
      <c r="X40" s="6"/>
    </row>
    <row r="41" spans="1:24" ht="24.95" customHeight="1" x14ac:dyDescent="0.3">
      <c r="A41" s="31"/>
      <c r="B41" s="31"/>
      <c r="C41" s="37" t="s">
        <v>11</v>
      </c>
      <c r="D41" s="17"/>
      <c r="E41" s="35">
        <v>960003</v>
      </c>
      <c r="F41" s="36">
        <f>[1]FIN2011!$AM10</f>
        <v>965802</v>
      </c>
      <c r="G41" s="36">
        <f>[2]T1!F42</f>
        <v>2305295</v>
      </c>
      <c r="H41" s="36">
        <f>'[3]T1 (2)'!F44</f>
        <v>1211520</v>
      </c>
      <c r="I41" s="36">
        <f>[4]FIN2014!$AM10</f>
        <v>724063</v>
      </c>
      <c r="J41" s="36">
        <v>2890</v>
      </c>
      <c r="K41" s="36">
        <v>1951</v>
      </c>
      <c r="L41" s="36">
        <v>-4842</v>
      </c>
      <c r="M41" s="62">
        <v>0</v>
      </c>
      <c r="N41" s="83"/>
      <c r="O41" s="7"/>
      <c r="P41" s="36">
        <v>760700</v>
      </c>
      <c r="Q41" s="36">
        <v>688457</v>
      </c>
      <c r="R41" s="36">
        <v>827701</v>
      </c>
      <c r="S41" s="62">
        <v>903189</v>
      </c>
      <c r="U41" s="6"/>
      <c r="V41" s="6"/>
      <c r="W41" s="6"/>
      <c r="X41" s="6"/>
    </row>
    <row r="42" spans="1:24" ht="24.95" customHeight="1" x14ac:dyDescent="0.3">
      <c r="A42" s="31"/>
      <c r="B42" s="38" t="s">
        <v>12</v>
      </c>
      <c r="C42" s="38"/>
      <c r="D42" s="17"/>
      <c r="E42" s="32">
        <f>+E43+E46</f>
        <v>775295</v>
      </c>
      <c r="F42" s="33">
        <f t="shared" ref="F42:I42" si="9">+F43+F46</f>
        <v>858501</v>
      </c>
      <c r="G42" s="33">
        <f t="shared" si="9"/>
        <v>-603153</v>
      </c>
      <c r="H42" s="33">
        <f t="shared" si="9"/>
        <v>-317797</v>
      </c>
      <c r="I42" s="33">
        <f t="shared" si="9"/>
        <v>148157</v>
      </c>
      <c r="J42" s="33">
        <v>-86</v>
      </c>
      <c r="K42" s="33">
        <v>144</v>
      </c>
      <c r="L42" s="33">
        <v>0</v>
      </c>
      <c r="M42" s="60">
        <v>0</v>
      </c>
      <c r="N42" s="79"/>
      <c r="O42" s="7"/>
      <c r="P42" s="33">
        <v>-154274</v>
      </c>
      <c r="Q42" s="33">
        <v>490024</v>
      </c>
      <c r="R42" s="33">
        <v>-61998</v>
      </c>
      <c r="S42" s="60">
        <v>333174</v>
      </c>
      <c r="U42" s="6"/>
      <c r="V42" s="6"/>
      <c r="W42" s="6"/>
      <c r="X42" s="6"/>
    </row>
    <row r="43" spans="1:24" ht="24.95" customHeight="1" x14ac:dyDescent="0.3">
      <c r="A43" s="31"/>
      <c r="B43" s="31"/>
      <c r="C43" s="37" t="s">
        <v>13</v>
      </c>
      <c r="D43" s="17"/>
      <c r="E43" s="35">
        <f>SUM(E44:E45)</f>
        <v>217579</v>
      </c>
      <c r="F43" s="36">
        <f t="shared" ref="F43:I43" si="10">SUM(F44:F45)</f>
        <v>612281</v>
      </c>
      <c r="G43" s="36">
        <f t="shared" si="10"/>
        <v>-762923</v>
      </c>
      <c r="H43" s="36">
        <f t="shared" si="10"/>
        <v>-186599</v>
      </c>
      <c r="I43" s="36">
        <f t="shared" si="10"/>
        <v>191614</v>
      </c>
      <c r="J43" s="36">
        <v>-86</v>
      </c>
      <c r="K43" s="36">
        <v>22767</v>
      </c>
      <c r="L43" s="36">
        <v>0</v>
      </c>
      <c r="M43" s="41">
        <v>0</v>
      </c>
      <c r="N43" s="82"/>
      <c r="O43" s="7"/>
      <c r="P43" s="36">
        <v>-124276</v>
      </c>
      <c r="Q43" s="36">
        <v>1866</v>
      </c>
      <c r="R43" s="36">
        <v>-64540</v>
      </c>
      <c r="S43" s="41">
        <v>71336</v>
      </c>
      <c r="U43" s="6"/>
      <c r="V43" s="6"/>
      <c r="W43" s="6"/>
      <c r="X43" s="6"/>
    </row>
    <row r="44" spans="1:24" ht="24.95" customHeight="1" x14ac:dyDescent="0.3">
      <c r="A44" s="31"/>
      <c r="B44" s="31"/>
      <c r="C44" s="31"/>
      <c r="D44" s="39" t="s">
        <v>14</v>
      </c>
      <c r="E44" s="35">
        <v>217579</v>
      </c>
      <c r="F44" s="36">
        <f>[1]FIN2011!$AM13</f>
        <v>612281</v>
      </c>
      <c r="G44" s="36">
        <f>[2]T1!$F$45</f>
        <v>-762923</v>
      </c>
      <c r="H44" s="36">
        <f>'[3]T1 (2)'!$F$47</f>
        <v>-186599</v>
      </c>
      <c r="I44" s="36">
        <f>[4]FIN2014!$AM13</f>
        <v>191614</v>
      </c>
      <c r="J44" s="36">
        <v>-86</v>
      </c>
      <c r="K44" s="36">
        <v>22767</v>
      </c>
      <c r="L44" s="36">
        <v>0</v>
      </c>
      <c r="M44" s="63">
        <v>0</v>
      </c>
      <c r="N44" s="84"/>
      <c r="O44" s="7"/>
      <c r="P44" s="36">
        <v>-124276</v>
      </c>
      <c r="Q44" s="36">
        <v>1866</v>
      </c>
      <c r="R44" s="36">
        <v>-64540</v>
      </c>
      <c r="S44" s="63">
        <v>71336</v>
      </c>
      <c r="U44" s="6"/>
      <c r="V44" s="6"/>
      <c r="W44" s="6"/>
      <c r="X44" s="6"/>
    </row>
    <row r="45" spans="1:24" ht="24.95" customHeight="1" x14ac:dyDescent="0.3">
      <c r="A45" s="31"/>
      <c r="B45" s="31"/>
      <c r="C45" s="31"/>
      <c r="D45" s="39" t="s">
        <v>15</v>
      </c>
      <c r="E45" s="51">
        <v>0</v>
      </c>
      <c r="F45" s="40">
        <f>[1]FIN2011!$AM14</f>
        <v>0</v>
      </c>
      <c r="G45" s="40">
        <f>[5]FIN2012!$I14</f>
        <v>0</v>
      </c>
      <c r="H45" s="40">
        <f>[6]FIN2013!$AM14</f>
        <v>0</v>
      </c>
      <c r="I45" s="40">
        <f>[4]FIN2014!$AM14</f>
        <v>0</v>
      </c>
      <c r="J45" s="40">
        <v>0</v>
      </c>
      <c r="K45" s="40">
        <v>0</v>
      </c>
      <c r="L45" s="40">
        <v>0</v>
      </c>
      <c r="M45" s="67"/>
      <c r="N45" s="88"/>
      <c r="O45" s="7"/>
      <c r="P45" s="40">
        <v>0</v>
      </c>
      <c r="Q45" s="40">
        <v>0</v>
      </c>
      <c r="R45" s="40">
        <v>0</v>
      </c>
      <c r="S45" s="67"/>
      <c r="U45" s="6"/>
      <c r="V45" s="6"/>
      <c r="W45" s="6"/>
      <c r="X45" s="6"/>
    </row>
    <row r="46" spans="1:24" ht="24.95" customHeight="1" x14ac:dyDescent="0.3">
      <c r="A46" s="31"/>
      <c r="B46" s="31"/>
      <c r="C46" s="37" t="s">
        <v>28</v>
      </c>
      <c r="D46" s="17"/>
      <c r="E46" s="35">
        <f>SUM(E47:E50)</f>
        <v>557716</v>
      </c>
      <c r="F46" s="36">
        <f t="shared" ref="F46:I46" si="11">SUM(F47:F50)</f>
        <v>246220</v>
      </c>
      <c r="G46" s="36">
        <f t="shared" si="11"/>
        <v>159770</v>
      </c>
      <c r="H46" s="36">
        <f t="shared" si="11"/>
        <v>-131198</v>
      </c>
      <c r="I46" s="36">
        <f t="shared" si="11"/>
        <v>-43457</v>
      </c>
      <c r="J46" s="36">
        <v>0</v>
      </c>
      <c r="K46" s="36">
        <v>-22623</v>
      </c>
      <c r="L46" s="36">
        <v>0</v>
      </c>
      <c r="M46" s="41">
        <v>0</v>
      </c>
      <c r="N46" s="82"/>
      <c r="O46" s="7"/>
      <c r="P46" s="36">
        <v>-29998</v>
      </c>
      <c r="Q46" s="36">
        <v>488158</v>
      </c>
      <c r="R46" s="36">
        <v>2542</v>
      </c>
      <c r="S46" s="41">
        <v>261838</v>
      </c>
      <c r="U46" s="6"/>
      <c r="V46" s="6"/>
      <c r="W46" s="6"/>
      <c r="X46" s="6"/>
    </row>
    <row r="47" spans="1:24" ht="24.95" customHeight="1" x14ac:dyDescent="0.3">
      <c r="A47" s="31"/>
      <c r="B47" s="31"/>
      <c r="C47" s="31"/>
      <c r="D47" s="39" t="s">
        <v>16</v>
      </c>
      <c r="E47" s="51">
        <v>0</v>
      </c>
      <c r="F47" s="40">
        <f>[1]FIN2011!$AM16</f>
        <v>0</v>
      </c>
      <c r="G47" s="40">
        <f>[5]FIN2012!$I16</f>
        <v>0</v>
      </c>
      <c r="H47" s="40">
        <f>[6]FIN2013!$AM16</f>
        <v>0</v>
      </c>
      <c r="I47" s="40">
        <f>[4]FIN2014!$AM16</f>
        <v>0</v>
      </c>
      <c r="J47" s="40">
        <v>0</v>
      </c>
      <c r="K47" s="40">
        <v>0</v>
      </c>
      <c r="L47" s="40">
        <v>0</v>
      </c>
      <c r="M47" s="67"/>
      <c r="N47" s="88"/>
      <c r="O47" s="7"/>
      <c r="P47" s="40">
        <v>0</v>
      </c>
      <c r="Q47" s="40">
        <v>0</v>
      </c>
      <c r="R47" s="40">
        <v>0</v>
      </c>
      <c r="S47" s="67"/>
      <c r="U47" s="6"/>
      <c r="V47" s="6"/>
      <c r="W47" s="6"/>
      <c r="X47" s="6"/>
    </row>
    <row r="48" spans="1:24" ht="24.95" customHeight="1" x14ac:dyDescent="0.3">
      <c r="A48" s="31"/>
      <c r="B48" s="31"/>
      <c r="C48" s="31"/>
      <c r="D48" s="39" t="s">
        <v>17</v>
      </c>
      <c r="E48" s="51">
        <v>0</v>
      </c>
      <c r="F48" s="40">
        <f>[1]FIN2011!$AM17</f>
        <v>0</v>
      </c>
      <c r="G48" s="40">
        <f>[5]FIN2012!$I17</f>
        <v>0</v>
      </c>
      <c r="H48" s="40">
        <f>[6]FIN2013!$AM17</f>
        <v>0</v>
      </c>
      <c r="I48" s="40">
        <f>[4]FIN2014!$AM17</f>
        <v>0</v>
      </c>
      <c r="J48" s="40">
        <v>0</v>
      </c>
      <c r="K48" s="40">
        <v>0</v>
      </c>
      <c r="L48" s="40">
        <v>0</v>
      </c>
      <c r="M48" s="67"/>
      <c r="N48" s="88"/>
      <c r="O48" s="7"/>
      <c r="P48" s="40">
        <v>0</v>
      </c>
      <c r="Q48" s="40">
        <v>0</v>
      </c>
      <c r="R48" s="40">
        <v>0</v>
      </c>
      <c r="S48" s="67"/>
      <c r="U48" s="6"/>
      <c r="V48" s="6"/>
      <c r="W48" s="6"/>
      <c r="X48" s="6"/>
    </row>
    <row r="49" spans="1:24" ht="24.95" customHeight="1" x14ac:dyDescent="0.3">
      <c r="A49" s="31"/>
      <c r="B49" s="31"/>
      <c r="C49" s="31"/>
      <c r="D49" s="39" t="s">
        <v>18</v>
      </c>
      <c r="E49" s="35">
        <v>-7196</v>
      </c>
      <c r="F49" s="36">
        <f>[1]FIN2011!$AM18</f>
        <v>5818</v>
      </c>
      <c r="G49" s="41" t="s">
        <v>33</v>
      </c>
      <c r="H49" s="41" t="s">
        <v>33</v>
      </c>
      <c r="I49" s="41" t="s">
        <v>33</v>
      </c>
      <c r="J49" s="41" t="e">
        <v>#VALUE!</v>
      </c>
      <c r="K49" s="41" t="e">
        <v>#VALUE!</v>
      </c>
      <c r="L49" s="41" t="e">
        <v>#VALUE!</v>
      </c>
      <c r="M49" s="41" t="e">
        <v>#VALUE!</v>
      </c>
      <c r="N49" s="82"/>
      <c r="O49" s="7"/>
      <c r="P49" s="41" t="s">
        <v>33</v>
      </c>
      <c r="Q49" s="41" t="s">
        <v>33</v>
      </c>
      <c r="R49" s="41" t="s">
        <v>33</v>
      </c>
      <c r="S49" s="41" t="s">
        <v>33</v>
      </c>
      <c r="U49" s="6"/>
      <c r="V49" s="6"/>
      <c r="W49" s="6"/>
      <c r="X49" s="6"/>
    </row>
    <row r="50" spans="1:24" ht="24.95" customHeight="1" x14ac:dyDescent="0.3">
      <c r="A50" s="42"/>
      <c r="B50" s="42"/>
      <c r="C50" s="31"/>
      <c r="D50" s="39" t="s">
        <v>19</v>
      </c>
      <c r="E50" s="35">
        <v>564912</v>
      </c>
      <c r="F50" s="36">
        <f>[1]FIN2011!$AM19</f>
        <v>240402</v>
      </c>
      <c r="G50" s="36">
        <f>[2]T1!$F$51</f>
        <v>159770</v>
      </c>
      <c r="H50" s="36">
        <f>'[3]T1 (2)'!$F$53</f>
        <v>-131198</v>
      </c>
      <c r="I50" s="36">
        <f>[4]FIN2014!$AM19</f>
        <v>-43457</v>
      </c>
      <c r="J50" s="36">
        <v>0</v>
      </c>
      <c r="K50" s="36">
        <v>-22623</v>
      </c>
      <c r="L50" s="36">
        <v>0</v>
      </c>
      <c r="M50" s="95">
        <v>0</v>
      </c>
      <c r="N50" s="89"/>
      <c r="O50" s="7"/>
      <c r="P50" s="36">
        <v>-29998</v>
      </c>
      <c r="Q50" s="36">
        <v>488158</v>
      </c>
      <c r="R50" s="36">
        <v>2542</v>
      </c>
      <c r="S50" s="68">
        <v>261838</v>
      </c>
      <c r="U50" s="6"/>
      <c r="V50" s="6"/>
      <c r="W50" s="6"/>
      <c r="X50" s="6"/>
    </row>
    <row r="51" spans="1:24" ht="24.95" customHeight="1" x14ac:dyDescent="0.3">
      <c r="A51" s="31"/>
      <c r="B51" s="38" t="s">
        <v>20</v>
      </c>
      <c r="C51" s="38"/>
      <c r="D51" s="17"/>
      <c r="E51" s="32">
        <f>SUM(E52:E54)</f>
        <v>242700</v>
      </c>
      <c r="F51" s="33">
        <f t="shared" ref="F51:I51" si="12">SUM(F52:F54)</f>
        <v>17538</v>
      </c>
      <c r="G51" s="33">
        <f t="shared" si="12"/>
        <v>338578</v>
      </c>
      <c r="H51" s="33">
        <f t="shared" si="12"/>
        <v>316087</v>
      </c>
      <c r="I51" s="33">
        <f t="shared" si="12"/>
        <v>-43303</v>
      </c>
      <c r="J51" s="33">
        <v>-3230</v>
      </c>
      <c r="K51" s="33">
        <v>-7548</v>
      </c>
      <c r="L51" s="33">
        <v>-21664</v>
      </c>
      <c r="M51" s="60">
        <v>331</v>
      </c>
      <c r="N51" s="79"/>
      <c r="O51" s="7"/>
      <c r="P51" s="33">
        <v>-10684</v>
      </c>
      <c r="Q51" s="33">
        <v>174400</v>
      </c>
      <c r="R51" s="33">
        <v>784974</v>
      </c>
      <c r="S51" s="60">
        <v>-285605</v>
      </c>
      <c r="U51" s="6"/>
      <c r="V51" s="6"/>
      <c r="W51" s="6"/>
      <c r="X51" s="6"/>
    </row>
    <row r="52" spans="1:24" ht="24.95" customHeight="1" x14ac:dyDescent="0.3">
      <c r="A52" s="31"/>
      <c r="B52" s="31"/>
      <c r="C52" s="39" t="s">
        <v>21</v>
      </c>
      <c r="D52" s="17"/>
      <c r="E52" s="51">
        <v>0</v>
      </c>
      <c r="F52" s="40">
        <f>[1]FIN2011!$AM21</f>
        <v>0</v>
      </c>
      <c r="G52" s="40">
        <f>[5]FIN2012!$I21</f>
        <v>0</v>
      </c>
      <c r="H52" s="40">
        <f>[6]FIN2013!$AM21</f>
        <v>0</v>
      </c>
      <c r="I52" s="40">
        <f>[4]FIN2014!$AM21</f>
        <v>0</v>
      </c>
      <c r="J52" s="40">
        <v>0</v>
      </c>
      <c r="K52" s="40">
        <v>0</v>
      </c>
      <c r="L52" s="40">
        <v>0</v>
      </c>
      <c r="M52" s="67">
        <v>0</v>
      </c>
      <c r="N52" s="90"/>
      <c r="O52" s="7"/>
      <c r="P52" s="40">
        <v>0</v>
      </c>
      <c r="Q52" s="40">
        <v>0</v>
      </c>
      <c r="R52" s="40">
        <v>0</v>
      </c>
      <c r="S52" s="67"/>
      <c r="U52" s="6"/>
      <c r="V52" s="6"/>
      <c r="W52" s="6"/>
      <c r="X52" s="6"/>
    </row>
    <row r="53" spans="1:24" ht="24.95" customHeight="1" x14ac:dyDescent="0.3">
      <c r="A53" s="31"/>
      <c r="B53" s="31"/>
      <c r="C53" s="39" t="s">
        <v>22</v>
      </c>
      <c r="D53" s="17"/>
      <c r="E53" s="51">
        <v>0</v>
      </c>
      <c r="F53" s="40">
        <f>[1]FIN2011!$AM22</f>
        <v>0</v>
      </c>
      <c r="G53" s="40">
        <f>[5]FIN2012!$I22</f>
        <v>0</v>
      </c>
      <c r="H53" s="40">
        <f>[6]FIN2013!$AM22</f>
        <v>0</v>
      </c>
      <c r="I53" s="40">
        <f>[4]FIN2014!$AM22</f>
        <v>0</v>
      </c>
      <c r="J53" s="40">
        <v>0</v>
      </c>
      <c r="K53" s="40">
        <v>0</v>
      </c>
      <c r="L53" s="40">
        <v>0</v>
      </c>
      <c r="M53" s="67">
        <v>0</v>
      </c>
      <c r="N53" s="90"/>
      <c r="O53" s="7"/>
      <c r="P53" s="40">
        <v>0</v>
      </c>
      <c r="Q53" s="40">
        <v>0</v>
      </c>
      <c r="R53" s="40">
        <v>0</v>
      </c>
      <c r="S53" s="67"/>
      <c r="U53" s="6"/>
      <c r="V53" s="6"/>
      <c r="W53" s="6"/>
      <c r="X53" s="6"/>
    </row>
    <row r="54" spans="1:24" ht="24.95" customHeight="1" x14ac:dyDescent="0.3">
      <c r="A54" s="43"/>
      <c r="B54" s="43"/>
      <c r="C54" s="39" t="s">
        <v>23</v>
      </c>
      <c r="D54" s="17"/>
      <c r="E54" s="35">
        <v>242700</v>
      </c>
      <c r="F54" s="36">
        <f>[1]FIN2011!$AM23</f>
        <v>17538</v>
      </c>
      <c r="G54" s="36">
        <f>[2]T1!F55</f>
        <v>338578</v>
      </c>
      <c r="H54" s="36">
        <f>'[3]T1 (2)'!F57</f>
        <v>316087</v>
      </c>
      <c r="I54" s="36">
        <f>[4]FIN2014!$AM23</f>
        <v>-43303</v>
      </c>
      <c r="J54" s="36">
        <v>-3230</v>
      </c>
      <c r="K54" s="36">
        <v>-7548</v>
      </c>
      <c r="L54" s="36">
        <v>-21664</v>
      </c>
      <c r="M54" s="62">
        <v>331</v>
      </c>
      <c r="N54" s="83"/>
      <c r="O54" s="7"/>
      <c r="P54" s="36">
        <v>-10684</v>
      </c>
      <c r="Q54" s="36">
        <v>174400</v>
      </c>
      <c r="R54" s="36">
        <v>784974</v>
      </c>
      <c r="S54" s="62">
        <v>-285605</v>
      </c>
      <c r="U54" s="6"/>
      <c r="V54" s="6"/>
      <c r="W54" s="6"/>
      <c r="X54" s="6"/>
    </row>
    <row r="55" spans="1:24" ht="24.95" customHeight="1" x14ac:dyDescent="0.3">
      <c r="A55" s="31"/>
      <c r="B55" s="38" t="s">
        <v>32</v>
      </c>
      <c r="C55" s="44"/>
      <c r="D55" s="14"/>
      <c r="E55" s="32">
        <v>459009</v>
      </c>
      <c r="F55" s="33">
        <f>[1]FIN2011!$AM24</f>
        <v>72256</v>
      </c>
      <c r="G55" s="33">
        <f>[2]T1!F56</f>
        <v>507109</v>
      </c>
      <c r="H55" s="33">
        <f>'[3]T1 (2)'!F58</f>
        <v>615658</v>
      </c>
      <c r="I55" s="33">
        <f>[4]FIN2014!$AM24</f>
        <v>643871.99999999988</v>
      </c>
      <c r="J55" s="33">
        <v>-74537.000000000466</v>
      </c>
      <c r="K55" s="33">
        <v>-24757</v>
      </c>
      <c r="L55" s="33">
        <v>102204</v>
      </c>
      <c r="M55" s="64">
        <v>963</v>
      </c>
      <c r="N55" s="85"/>
      <c r="O55" s="7"/>
      <c r="P55" s="33">
        <v>434952.00000000047</v>
      </c>
      <c r="Q55" s="33">
        <v>409242</v>
      </c>
      <c r="R55" s="33">
        <v>367596</v>
      </c>
      <c r="S55" s="64">
        <v>250035</v>
      </c>
      <c r="U55" s="6"/>
      <c r="V55" s="6"/>
      <c r="W55" s="6"/>
      <c r="X55" s="6"/>
    </row>
    <row r="56" spans="1:24" ht="24.95" customHeight="1" x14ac:dyDescent="0.3">
      <c r="A56" s="31"/>
      <c r="B56" s="45" t="s">
        <v>24</v>
      </c>
      <c r="C56" s="44"/>
      <c r="D56" s="14"/>
      <c r="E56" s="32">
        <v>200747</v>
      </c>
      <c r="F56" s="33">
        <f>[1]FIN2011!$AM25</f>
        <v>146916</v>
      </c>
      <c r="G56" s="33">
        <f>[2]T1!F57</f>
        <v>82236</v>
      </c>
      <c r="H56" s="33">
        <f>'[3]T1 (2)'!F59</f>
        <v>58802</v>
      </c>
      <c r="I56" s="33">
        <f>[4]FIN2014!$AM25</f>
        <v>332287</v>
      </c>
      <c r="J56" s="33">
        <v>-2845</v>
      </c>
      <c r="K56" s="33">
        <v>236459</v>
      </c>
      <c r="L56" s="33">
        <v>-269701</v>
      </c>
      <c r="M56" s="69">
        <v>0</v>
      </c>
      <c r="N56" s="91"/>
      <c r="O56" s="7"/>
      <c r="P56" s="33">
        <v>207182</v>
      </c>
      <c r="Q56" s="33">
        <v>138161</v>
      </c>
      <c r="R56" s="33">
        <v>752693</v>
      </c>
      <c r="S56" s="69">
        <v>243542</v>
      </c>
      <c r="U56" s="6"/>
      <c r="V56" s="6"/>
      <c r="W56" s="6"/>
      <c r="X56" s="6"/>
    </row>
    <row r="57" spans="1:24" ht="24.75" customHeight="1" x14ac:dyDescent="0.3">
      <c r="A57" s="31"/>
      <c r="B57" s="48" t="s">
        <v>35</v>
      </c>
      <c r="C57" s="44"/>
      <c r="D57" s="14"/>
      <c r="E57" s="32">
        <v>421210</v>
      </c>
      <c r="F57" s="33">
        <f>[1]FIN2011!$AM26+[1]FIN2011!$AM$27</f>
        <v>608387</v>
      </c>
      <c r="G57" s="33">
        <f>[2]T1!F58</f>
        <v>-287277</v>
      </c>
      <c r="H57" s="33">
        <f>'[3]T1 (2)'!F60</f>
        <v>-162045</v>
      </c>
      <c r="I57" s="33">
        <f>[4]FIN2014!$AM26+[4]FIN2014!$AM$27</f>
        <v>-101003</v>
      </c>
      <c r="J57" s="33">
        <v>-10289</v>
      </c>
      <c r="K57" s="33">
        <v>87982</v>
      </c>
      <c r="L57" s="33">
        <v>-67750</v>
      </c>
      <c r="M57" s="64">
        <v>121</v>
      </c>
      <c r="N57" s="85"/>
      <c r="O57" s="7"/>
      <c r="P57" s="33">
        <v>-9404</v>
      </c>
      <c r="Q57" s="33">
        <v>-64086</v>
      </c>
      <c r="R57" s="33">
        <v>189691</v>
      </c>
      <c r="S57" s="64">
        <v>-144845</v>
      </c>
      <c r="U57" s="6"/>
      <c r="V57" s="6"/>
      <c r="W57" s="6"/>
      <c r="X57" s="6"/>
    </row>
    <row r="58" spans="1:24" ht="12" customHeight="1" x14ac:dyDescent="0.3">
      <c r="A58" s="31"/>
      <c r="B58" s="48"/>
      <c r="C58" s="44"/>
      <c r="D58" s="14"/>
      <c r="E58" s="32"/>
      <c r="F58" s="33"/>
      <c r="G58" s="33"/>
      <c r="H58" s="33"/>
      <c r="I58" s="33"/>
      <c r="J58" s="33"/>
      <c r="K58" s="33"/>
      <c r="L58" s="33"/>
      <c r="M58" s="64"/>
      <c r="N58" s="85"/>
      <c r="O58" s="7"/>
      <c r="P58" s="33"/>
      <c r="Q58" s="33"/>
      <c r="R58" s="33"/>
      <c r="S58" s="64"/>
      <c r="U58" s="6"/>
      <c r="V58" s="6"/>
      <c r="W58" s="6"/>
      <c r="X58" s="6"/>
    </row>
    <row r="59" spans="1:24" ht="24.95" customHeight="1" x14ac:dyDescent="0.3">
      <c r="A59" s="52" t="s">
        <v>31</v>
      </c>
      <c r="B59" s="52"/>
      <c r="C59" s="53"/>
      <c r="D59" s="53"/>
      <c r="E59" s="54">
        <f t="shared" ref="E59:I59" si="13">E13-E36</f>
        <v>219063</v>
      </c>
      <c r="F59" s="55">
        <f t="shared" si="13"/>
        <v>-86808</v>
      </c>
      <c r="G59" s="55">
        <f t="shared" si="13"/>
        <v>206532</v>
      </c>
      <c r="H59" s="55">
        <f t="shared" si="13"/>
        <v>256650</v>
      </c>
      <c r="I59" s="55">
        <f t="shared" si="13"/>
        <v>329249</v>
      </c>
      <c r="J59" s="55">
        <v>155227.00000000047</v>
      </c>
      <c r="K59" s="55">
        <v>-32191</v>
      </c>
      <c r="L59" s="55">
        <v>-160523</v>
      </c>
      <c r="M59" s="70">
        <v>-413</v>
      </c>
      <c r="N59" s="92"/>
      <c r="O59" s="7"/>
      <c r="P59" s="55">
        <v>424595.99999999953</v>
      </c>
      <c r="Q59" s="55">
        <v>576517</v>
      </c>
      <c r="R59" s="55">
        <v>326366</v>
      </c>
      <c r="S59" s="70">
        <v>-78774</v>
      </c>
      <c r="U59" s="6"/>
      <c r="V59" s="6"/>
      <c r="W59" s="6"/>
      <c r="X59" s="6"/>
    </row>
    <row r="60" spans="1:24" s="1" customFormat="1" ht="30" customHeight="1" x14ac:dyDescent="0.2">
      <c r="A60" s="15" t="s">
        <v>26</v>
      </c>
      <c r="B60" s="15"/>
      <c r="C60" s="15"/>
      <c r="D60" s="15"/>
      <c r="E60" s="15">
        <f t="shared" ref="E60:I60" si="14">E11-E59</f>
        <v>0</v>
      </c>
      <c r="F60" s="15">
        <f t="shared" si="14"/>
        <v>0</v>
      </c>
      <c r="G60" s="15">
        <f t="shared" si="14"/>
        <v>0</v>
      </c>
      <c r="H60" s="15">
        <f t="shared" si="14"/>
        <v>0</v>
      </c>
      <c r="I60" s="15">
        <f t="shared" si="14"/>
        <v>0</v>
      </c>
      <c r="J60" s="15">
        <v>-4.6566128730773926E-10</v>
      </c>
      <c r="K60" s="15">
        <v>0</v>
      </c>
      <c r="L60" s="15">
        <v>0</v>
      </c>
      <c r="M60" s="71">
        <v>0</v>
      </c>
      <c r="N60" s="93"/>
      <c r="P60" s="15">
        <v>4.6566128730773926E-10</v>
      </c>
      <c r="Q60" s="15">
        <v>0</v>
      </c>
      <c r="R60" s="15">
        <v>0</v>
      </c>
      <c r="S60" s="71">
        <v>0</v>
      </c>
      <c r="U60" s="6"/>
      <c r="V60" s="6"/>
      <c r="W60" s="6"/>
      <c r="X60" s="6"/>
    </row>
    <row r="61" spans="1:24" ht="24.95" customHeight="1" x14ac:dyDescent="0.2">
      <c r="Q61" s="73"/>
    </row>
    <row r="62" spans="1:24" ht="24.95" customHeight="1" x14ac:dyDescent="0.2">
      <c r="Q62" s="73"/>
    </row>
    <row r="63" spans="1:24" ht="24.95" customHeight="1" x14ac:dyDescent="0.2">
      <c r="Q63" s="73"/>
    </row>
    <row r="64" spans="1:24" ht="24.95" customHeight="1" x14ac:dyDescent="0.2">
      <c r="D64" s="3"/>
      <c r="H64" s="6"/>
      <c r="I64" s="6"/>
      <c r="J64" s="6"/>
      <c r="K64" s="6"/>
      <c r="L64" s="6"/>
      <c r="M64" s="8"/>
      <c r="Q64" s="73"/>
    </row>
    <row r="65" spans="4:13" ht="24.95" customHeight="1" x14ac:dyDescent="0.2">
      <c r="D65" s="3"/>
      <c r="H65" s="6"/>
      <c r="I65" s="6"/>
      <c r="J65" s="6"/>
      <c r="K65" s="6"/>
      <c r="L65" s="6"/>
      <c r="M65" s="8"/>
    </row>
    <row r="66" spans="4:13" ht="24.95" customHeight="1" x14ac:dyDescent="0.2">
      <c r="D66" s="3"/>
      <c r="H66" s="6"/>
      <c r="I66" s="6"/>
      <c r="J66" s="6"/>
      <c r="K66" s="6"/>
      <c r="L66" s="6"/>
      <c r="M66" s="6"/>
    </row>
    <row r="67" spans="4:13" ht="24.95" customHeight="1" x14ac:dyDescent="0.2">
      <c r="H67" s="6"/>
      <c r="I67" s="6"/>
      <c r="J67" s="6"/>
      <c r="K67" s="6"/>
      <c r="L67" s="6"/>
      <c r="M67" s="6"/>
    </row>
    <row r="68" spans="4:13" ht="24.95" customHeight="1" x14ac:dyDescent="0.2"/>
    <row r="69" spans="4:13" ht="24.95" customHeight="1" x14ac:dyDescent="0.2"/>
    <row r="70" spans="4:13" ht="20.100000000000001" customHeight="1" x14ac:dyDescent="0.2"/>
    <row r="71" spans="4:13" ht="20.100000000000001" customHeight="1" x14ac:dyDescent="0.2"/>
    <row r="72" spans="4:13" ht="20.100000000000001" customHeight="1" x14ac:dyDescent="0.2"/>
    <row r="73" spans="4:13" ht="20.100000000000001" customHeight="1" x14ac:dyDescent="0.2"/>
    <row r="74" spans="4:13" ht="20.100000000000001" customHeight="1" x14ac:dyDescent="0.2"/>
    <row r="75" spans="4:13" ht="20.100000000000001" customHeight="1" x14ac:dyDescent="0.2"/>
    <row r="76" spans="4:13" ht="20.100000000000001" customHeight="1" x14ac:dyDescent="0.2"/>
    <row r="77" spans="4:13" ht="20.100000000000001" customHeight="1" x14ac:dyDescent="0.2"/>
    <row r="78" spans="4:13" ht="20.100000000000001" customHeight="1" x14ac:dyDescent="0.2"/>
    <row r="79" spans="4:13" ht="20.100000000000001" customHeight="1" x14ac:dyDescent="0.2"/>
    <row r="80" spans="4:13" ht="20.100000000000001" customHeight="1" x14ac:dyDescent="0.2"/>
    <row r="81" ht="20.100000000000001" customHeight="1" x14ac:dyDescent="0.2"/>
    <row r="82" ht="20.100000000000001" customHeight="1" x14ac:dyDescent="0.2"/>
    <row r="83" ht="20.100000000000001" customHeight="1" x14ac:dyDescent="0.2"/>
    <row r="84" ht="20.100000000000001" customHeight="1" x14ac:dyDescent="0.2"/>
    <row r="85" ht="20.100000000000001" customHeight="1" x14ac:dyDescent="0.2"/>
    <row r="86" ht="20.100000000000001" customHeight="1" x14ac:dyDescent="0.2"/>
    <row r="87" ht="20.100000000000001" customHeight="1" x14ac:dyDescent="0.2"/>
    <row r="88" ht="20.100000000000001" customHeight="1" x14ac:dyDescent="0.2"/>
    <row r="89" ht="20.100000000000001" customHeight="1" x14ac:dyDescent="0.2"/>
    <row r="90" ht="20.100000000000001" customHeight="1" x14ac:dyDescent="0.2"/>
    <row r="91" ht="20.100000000000001" customHeight="1" x14ac:dyDescent="0.2"/>
    <row r="92" ht="20.100000000000001" customHeight="1" x14ac:dyDescent="0.2"/>
    <row r="93" ht="20.100000000000001" customHeight="1" x14ac:dyDescent="0.2"/>
    <row r="94" ht="20.100000000000001" customHeight="1" x14ac:dyDescent="0.2"/>
    <row r="95" ht="20.100000000000001" customHeight="1" x14ac:dyDescent="0.2"/>
    <row r="96" ht="20.100000000000001" customHeight="1" x14ac:dyDescent="0.2"/>
    <row r="97" ht="20.100000000000001" customHeight="1" x14ac:dyDescent="0.2"/>
    <row r="98" ht="20.100000000000001" customHeight="1" x14ac:dyDescent="0.2"/>
    <row r="99" ht="20.100000000000001" customHeight="1" x14ac:dyDescent="0.2"/>
    <row r="100" ht="20.100000000000001" customHeight="1" x14ac:dyDescent="0.2"/>
    <row r="101" ht="20.100000000000001" customHeight="1" x14ac:dyDescent="0.2"/>
    <row r="102" ht="20.100000000000001" customHeight="1" x14ac:dyDescent="0.2"/>
    <row r="103" ht="20.100000000000001" customHeight="1" x14ac:dyDescent="0.2"/>
    <row r="104" ht="20.100000000000001" customHeight="1" x14ac:dyDescent="0.2"/>
    <row r="105" ht="20.100000000000001" customHeight="1" x14ac:dyDescent="0.2"/>
    <row r="106" ht="20.100000000000001" customHeight="1" x14ac:dyDescent="0.2"/>
    <row r="107" ht="20.100000000000001" customHeight="1" x14ac:dyDescent="0.2"/>
    <row r="108" ht="20.100000000000001" customHeight="1" x14ac:dyDescent="0.2"/>
    <row r="109" ht="20.100000000000001" customHeight="1" x14ac:dyDescent="0.2"/>
    <row r="110" ht="20.100000000000001" customHeight="1" x14ac:dyDescent="0.2"/>
    <row r="111" ht="20.100000000000001" customHeight="1" x14ac:dyDescent="0.2"/>
    <row r="112" ht="20.100000000000001" customHeight="1" x14ac:dyDescent="0.2"/>
    <row r="113" ht="20.100000000000001" customHeight="1" x14ac:dyDescent="0.2"/>
    <row r="114" ht="20.100000000000001" customHeight="1" x14ac:dyDescent="0.2"/>
    <row r="115" ht="20.100000000000001" customHeight="1" x14ac:dyDescent="0.2"/>
    <row r="116" ht="20.100000000000001" customHeight="1" x14ac:dyDescent="0.2"/>
    <row r="117" ht="20.100000000000001" customHeight="1" x14ac:dyDescent="0.2"/>
    <row r="118" ht="20.100000000000001" customHeight="1" x14ac:dyDescent="0.2"/>
    <row r="119" ht="20.100000000000001" customHeight="1" x14ac:dyDescent="0.2"/>
    <row r="120" ht="20.100000000000001" customHeight="1" x14ac:dyDescent="0.2"/>
    <row r="121" ht="20.100000000000001" customHeight="1" x14ac:dyDescent="0.2"/>
    <row r="122" ht="20.100000000000001" customHeight="1" x14ac:dyDescent="0.2"/>
    <row r="123" ht="20.100000000000001" customHeight="1" x14ac:dyDescent="0.2"/>
    <row r="124" ht="20.100000000000001" customHeight="1" x14ac:dyDescent="0.2"/>
    <row r="125" ht="20.100000000000001" customHeight="1" x14ac:dyDescent="0.2"/>
    <row r="126" ht="20.100000000000001" customHeight="1" x14ac:dyDescent="0.2"/>
    <row r="127" ht="20.100000000000001" customHeight="1" x14ac:dyDescent="0.2"/>
    <row r="128" ht="20.100000000000001" customHeight="1" x14ac:dyDescent="0.2"/>
    <row r="129" ht="20.100000000000001" customHeight="1" x14ac:dyDescent="0.2"/>
    <row r="130" ht="20.100000000000001" customHeight="1" x14ac:dyDescent="0.2"/>
    <row r="131" ht="20.100000000000001" customHeight="1" x14ac:dyDescent="0.2"/>
    <row r="132" ht="20.100000000000001" customHeight="1" x14ac:dyDescent="0.2"/>
    <row r="133" ht="20.100000000000001" customHeight="1" x14ac:dyDescent="0.2"/>
    <row r="134" ht="20.100000000000001" customHeight="1" x14ac:dyDescent="0.2"/>
    <row r="135" ht="20.100000000000001" customHeight="1" x14ac:dyDescent="0.2"/>
    <row r="136" ht="20.100000000000001" customHeight="1" x14ac:dyDescent="0.2"/>
    <row r="137" ht="20.100000000000001" customHeight="1" x14ac:dyDescent="0.2"/>
    <row r="138" ht="20.100000000000001" customHeight="1" x14ac:dyDescent="0.2"/>
    <row r="139" ht="20.100000000000001" customHeight="1" x14ac:dyDescent="0.2"/>
    <row r="140" ht="20.100000000000001" customHeight="1" x14ac:dyDescent="0.2"/>
    <row r="141" ht="20.100000000000001" customHeight="1" x14ac:dyDescent="0.2"/>
    <row r="142" ht="20.100000000000001" customHeight="1" x14ac:dyDescent="0.2"/>
    <row r="143" ht="20.100000000000001" customHeight="1" x14ac:dyDescent="0.2"/>
    <row r="144" ht="20.100000000000001" customHeight="1" x14ac:dyDescent="0.2"/>
    <row r="145" ht="20.100000000000001" customHeight="1" x14ac:dyDescent="0.2"/>
    <row r="146" ht="20.100000000000001" customHeight="1" x14ac:dyDescent="0.2"/>
    <row r="147" ht="20.100000000000001" customHeight="1" x14ac:dyDescent="0.2"/>
    <row r="148" ht="20.100000000000001" customHeight="1" x14ac:dyDescent="0.2"/>
    <row r="149" ht="20.100000000000001" customHeight="1" x14ac:dyDescent="0.2"/>
    <row r="150" ht="20.100000000000001" customHeight="1" x14ac:dyDescent="0.2"/>
    <row r="151" ht="20.100000000000001" customHeight="1" x14ac:dyDescent="0.2"/>
    <row r="152" ht="20.100000000000001" customHeight="1" x14ac:dyDescent="0.2"/>
    <row r="153" ht="20.100000000000001" customHeight="1" x14ac:dyDescent="0.2"/>
    <row r="154" ht="20.100000000000001" customHeight="1" x14ac:dyDescent="0.2"/>
    <row r="155" ht="20.100000000000001" customHeight="1" x14ac:dyDescent="0.2"/>
    <row r="156" ht="20.100000000000001" customHeight="1" x14ac:dyDescent="0.2"/>
    <row r="157" ht="20.100000000000001" customHeight="1" x14ac:dyDescent="0.2"/>
    <row r="158" ht="20.100000000000001" customHeight="1" x14ac:dyDescent="0.2"/>
    <row r="159" ht="20.100000000000001" customHeight="1" x14ac:dyDescent="0.2"/>
    <row r="160" ht="20.100000000000001" customHeight="1" x14ac:dyDescent="0.2"/>
    <row r="161" ht="20.100000000000001" customHeight="1" x14ac:dyDescent="0.2"/>
    <row r="162" ht="20.100000000000001" customHeight="1" x14ac:dyDescent="0.2"/>
    <row r="163" ht="20.100000000000001" customHeight="1" x14ac:dyDescent="0.2"/>
    <row r="164" ht="20.100000000000001" customHeight="1" x14ac:dyDescent="0.2"/>
  </sheetData>
  <mergeCells count="3">
    <mergeCell ref="A1:M1"/>
    <mergeCell ref="A3:N3"/>
    <mergeCell ref="A5:D5"/>
  </mergeCells>
  <printOptions horizontalCentered="1"/>
  <pageMargins left="0.47244094488188981" right="0.47244094488188981" top="0.55118110236220474" bottom="0.55118110236220474" header="0" footer="0"/>
  <pageSetup paperSize="9" scale="48" orientation="portrait" r:id="rId1"/>
  <headerFooter alignWithMargins="0">
    <oddHeader xml:space="preserve">&amp;C&amp;"TH SarabunPSK,Regular"&amp;32
-80-&amp;R&amp;"Browallia News,Regular"&amp;30 &amp;"Browallia New,Regular"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167"/>
  <sheetViews>
    <sheetView tabSelected="1" zoomScale="50" zoomScaleNormal="50" workbookViewId="0">
      <selection activeCell="S12" sqref="S12"/>
    </sheetView>
  </sheetViews>
  <sheetFormatPr defaultRowHeight="12.75" x14ac:dyDescent="0.2"/>
  <cols>
    <col min="1" max="2" width="5.28515625" style="141" customWidth="1"/>
    <col min="3" max="3" width="10.7109375" style="141" customWidth="1"/>
    <col min="4" max="4" width="92" style="141" customWidth="1"/>
    <col min="5" max="6" width="22.7109375" style="141" hidden="1" customWidth="1"/>
    <col min="7" max="8" width="24.7109375" style="141" hidden="1" customWidth="1"/>
    <col min="9" max="9" width="23.28515625" style="141" hidden="1" customWidth="1"/>
    <col min="10" max="10" width="35.7109375" style="141" hidden="1" customWidth="1"/>
    <col min="11" max="15" width="35.7109375" style="141" customWidth="1"/>
    <col min="16" max="20" width="12.28515625" style="141" bestFit="1" customWidth="1"/>
    <col min="21" max="16384" width="9.140625" style="141"/>
  </cols>
  <sheetData>
    <row r="1" spans="1:20" ht="33.75" customHeight="1" x14ac:dyDescent="0.3">
      <c r="A1" s="189"/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40"/>
      <c r="O1" s="140"/>
    </row>
    <row r="2" spans="1:20" ht="24.75" hidden="1" customHeight="1" x14ac:dyDescent="0.3">
      <c r="A2" s="97"/>
      <c r="B2" s="97"/>
      <c r="C2" s="97"/>
      <c r="D2" s="97"/>
      <c r="E2" s="98"/>
      <c r="F2" s="97"/>
      <c r="G2" s="97"/>
      <c r="H2" s="97"/>
      <c r="I2" s="97"/>
      <c r="J2" s="97"/>
      <c r="K2" s="97"/>
      <c r="L2" s="140"/>
      <c r="M2" s="140"/>
      <c r="N2" s="140"/>
      <c r="O2" s="140"/>
    </row>
    <row r="3" spans="1:20" s="142" customFormat="1" ht="36" customHeight="1" x14ac:dyDescent="0.25">
      <c r="A3" s="190" t="s">
        <v>25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</row>
    <row r="4" spans="1:20" s="142" customFormat="1" ht="36" customHeight="1" x14ac:dyDescent="0.3">
      <c r="A4" s="99"/>
      <c r="B4" s="99"/>
      <c r="C4" s="99"/>
      <c r="D4" s="99"/>
      <c r="E4" s="140"/>
      <c r="F4" s="140"/>
      <c r="G4" s="140"/>
      <c r="H4" s="140"/>
      <c r="I4" s="140"/>
      <c r="J4" s="140"/>
      <c r="K4" s="143"/>
      <c r="L4" s="140"/>
      <c r="M4" s="140"/>
      <c r="O4" s="143" t="s">
        <v>0</v>
      </c>
    </row>
    <row r="5" spans="1:20" s="142" customFormat="1" ht="36" customHeight="1" x14ac:dyDescent="0.3">
      <c r="A5" s="188"/>
      <c r="B5" s="188"/>
      <c r="C5" s="188"/>
      <c r="D5" s="188"/>
      <c r="E5" s="100">
        <v>2010</v>
      </c>
      <c r="F5" s="100">
        <v>2011</v>
      </c>
      <c r="G5" s="100">
        <v>2012</v>
      </c>
      <c r="H5" s="100">
        <v>2013</v>
      </c>
      <c r="I5" s="100">
        <v>2014</v>
      </c>
      <c r="J5" s="100">
        <v>2015</v>
      </c>
      <c r="K5" s="100">
        <v>2016</v>
      </c>
      <c r="L5" s="100">
        <v>2017</v>
      </c>
      <c r="M5" s="100">
        <v>2018</v>
      </c>
      <c r="N5" s="100">
        <v>2019</v>
      </c>
      <c r="O5" s="100">
        <v>2020</v>
      </c>
    </row>
    <row r="6" spans="1:20" s="142" customFormat="1" ht="36" customHeight="1" x14ac:dyDescent="0.3">
      <c r="A6" s="101" t="s">
        <v>1</v>
      </c>
      <c r="B6" s="101"/>
      <c r="C6" s="102"/>
      <c r="D6" s="102"/>
      <c r="E6" s="103"/>
      <c r="F6" s="104"/>
      <c r="G6" s="104"/>
      <c r="H6" s="104"/>
      <c r="I6" s="104"/>
      <c r="J6" s="104"/>
      <c r="K6" s="104"/>
      <c r="L6" s="140"/>
      <c r="M6" s="143"/>
      <c r="N6" s="140"/>
      <c r="O6" s="140"/>
    </row>
    <row r="7" spans="1:20" s="142" customFormat="1" ht="36" customHeight="1" x14ac:dyDescent="0.3">
      <c r="A7" s="174" t="s">
        <v>40</v>
      </c>
      <c r="B7" s="186" t="s">
        <v>46</v>
      </c>
      <c r="C7" s="186"/>
      <c r="D7" s="186"/>
      <c r="E7" s="106">
        <v>299824</v>
      </c>
      <c r="F7" s="102">
        <f>[1]FIN2011!$AM30</f>
        <v>-15662</v>
      </c>
      <c r="G7" s="102">
        <f>[2]T1!F8</f>
        <v>295264</v>
      </c>
      <c r="H7" s="102">
        <f>'[3]T1 (2)'!F8</f>
        <v>269849</v>
      </c>
      <c r="I7" s="102">
        <f>[4]FIN2014!$AM30</f>
        <v>428979</v>
      </c>
      <c r="J7" s="102">
        <f>[7]FIN2015!$I30</f>
        <v>642693</v>
      </c>
      <c r="K7" s="102">
        <v>512031</v>
      </c>
      <c r="L7" s="102">
        <v>519387</v>
      </c>
      <c r="M7" s="144">
        <v>308071</v>
      </c>
      <c r="N7" s="144">
        <v>302439</v>
      </c>
      <c r="O7" s="144">
        <v>670074</v>
      </c>
      <c r="P7" s="180"/>
      <c r="Q7" s="180"/>
      <c r="R7" s="180"/>
      <c r="S7" s="180"/>
      <c r="T7" s="180"/>
    </row>
    <row r="8" spans="1:20" s="142" customFormat="1" ht="36" customHeight="1" x14ac:dyDescent="0.3">
      <c r="A8" s="174" t="s">
        <v>41</v>
      </c>
      <c r="B8" s="186" t="s">
        <v>47</v>
      </c>
      <c r="C8" s="186"/>
      <c r="D8" s="186"/>
      <c r="E8" s="106">
        <v>14354</v>
      </c>
      <c r="F8" s="102">
        <f>[1]FIN2011!$AM31</f>
        <v>45079</v>
      </c>
      <c r="G8" s="102">
        <f>[2]T1!F9</f>
        <v>94196</v>
      </c>
      <c r="H8" s="102">
        <f>'[3]T1 (2)'!F9</f>
        <v>74513</v>
      </c>
      <c r="I8" s="102">
        <f>[4]FIN2014!$AM31</f>
        <v>57825</v>
      </c>
      <c r="J8" s="102">
        <f>[7]FIN2015!$I31</f>
        <v>57730</v>
      </c>
      <c r="K8" s="102">
        <v>66929</v>
      </c>
      <c r="L8" s="102">
        <v>47116</v>
      </c>
      <c r="M8" s="144">
        <v>119597</v>
      </c>
      <c r="N8" s="144">
        <v>89319</v>
      </c>
      <c r="O8" s="144">
        <v>119294</v>
      </c>
      <c r="P8" s="180"/>
      <c r="Q8" s="180"/>
      <c r="R8" s="180"/>
      <c r="S8" s="180"/>
      <c r="T8" s="180"/>
    </row>
    <row r="9" spans="1:20" s="142" customFormat="1" ht="36" customHeight="1" x14ac:dyDescent="0.3">
      <c r="A9" s="174" t="s">
        <v>42</v>
      </c>
      <c r="B9" s="186" t="s">
        <v>48</v>
      </c>
      <c r="C9" s="186"/>
      <c r="D9" s="186"/>
      <c r="E9" s="106">
        <v>2613</v>
      </c>
      <c r="F9" s="102">
        <f>[1]FIN2011!$AM32</f>
        <v>6047</v>
      </c>
      <c r="G9" s="102">
        <f>[2]T1!F10</f>
        <v>3879</v>
      </c>
      <c r="H9" s="102">
        <f>'[3]T1 (2)'!F10</f>
        <v>8462</v>
      </c>
      <c r="I9" s="102">
        <f>[4]FIN2014!$AM32</f>
        <v>7881</v>
      </c>
      <c r="J9" s="102">
        <f>[7]FIN2015!$I32</f>
        <v>14411</v>
      </c>
      <c r="K9" s="102">
        <v>12921</v>
      </c>
      <c r="L9" s="107">
        <v>18126</v>
      </c>
      <c r="M9" s="144">
        <v>15</v>
      </c>
      <c r="N9" s="144">
        <v>4351</v>
      </c>
      <c r="O9" s="144">
        <v>11120</v>
      </c>
      <c r="P9" s="180"/>
      <c r="Q9" s="180"/>
      <c r="R9" s="180"/>
      <c r="S9" s="180"/>
      <c r="T9" s="180"/>
    </row>
    <row r="10" spans="1:20" s="142" customFormat="1" ht="36" customHeight="1" x14ac:dyDescent="0.3">
      <c r="A10" s="174" t="s">
        <v>43</v>
      </c>
      <c r="B10" s="186" t="s">
        <v>49</v>
      </c>
      <c r="C10" s="186"/>
      <c r="D10" s="186"/>
      <c r="E10" s="106">
        <v>63794</v>
      </c>
      <c r="F10" s="102">
        <f>[1]FIN2011!$AM33</f>
        <v>20020</v>
      </c>
      <c r="G10" s="102">
        <f>[2]T1!F11</f>
        <v>-9343</v>
      </c>
      <c r="H10" s="102">
        <f>'[3]T1 (2)'!F11</f>
        <v>-69776</v>
      </c>
      <c r="I10" s="102">
        <f>[4]FIN2014!$AM33</f>
        <v>34024</v>
      </c>
      <c r="J10" s="102">
        <f>[7]FIN2015!$I33</f>
        <v>-38155</v>
      </c>
      <c r="K10" s="102">
        <v>-72996</v>
      </c>
      <c r="L10" s="102">
        <v>76365</v>
      </c>
      <c r="M10" s="144">
        <v>12392</v>
      </c>
      <c r="N10" s="144">
        <v>64547</v>
      </c>
      <c r="O10" s="144">
        <v>40565</v>
      </c>
      <c r="P10" s="180"/>
      <c r="Q10" s="180"/>
      <c r="R10" s="180"/>
      <c r="S10" s="180"/>
      <c r="T10" s="180"/>
    </row>
    <row r="11" spans="1:20" s="142" customFormat="1" ht="36" customHeight="1" x14ac:dyDescent="0.25">
      <c r="A11" s="175" t="s">
        <v>44</v>
      </c>
      <c r="B11" s="186" t="s">
        <v>50</v>
      </c>
      <c r="C11" s="186"/>
      <c r="D11" s="186"/>
      <c r="E11" s="173">
        <f t="shared" ref="E11:J11" si="0">E7-E8-E9-E10</f>
        <v>219063</v>
      </c>
      <c r="F11" s="172">
        <f t="shared" si="0"/>
        <v>-86808</v>
      </c>
      <c r="G11" s="172">
        <f t="shared" si="0"/>
        <v>206532</v>
      </c>
      <c r="H11" s="172">
        <f t="shared" si="0"/>
        <v>256650</v>
      </c>
      <c r="I11" s="172">
        <f t="shared" si="0"/>
        <v>329249</v>
      </c>
      <c r="J11" s="172">
        <f t="shared" si="0"/>
        <v>608707</v>
      </c>
      <c r="K11" s="172">
        <v>505177</v>
      </c>
      <c r="L11" s="172">
        <v>377780</v>
      </c>
      <c r="M11" s="172">
        <v>176067</v>
      </c>
      <c r="N11" s="176">
        <v>144222</v>
      </c>
      <c r="O11" s="176">
        <v>499095</v>
      </c>
      <c r="P11" s="180"/>
      <c r="Q11" s="180"/>
      <c r="R11" s="180"/>
      <c r="S11" s="180"/>
      <c r="T11" s="180"/>
    </row>
    <row r="12" spans="1:20" s="142" customFormat="1" ht="52.5" customHeight="1" x14ac:dyDescent="0.25">
      <c r="A12" s="178" t="s">
        <v>45</v>
      </c>
      <c r="B12" s="187" t="s">
        <v>51</v>
      </c>
      <c r="C12" s="187"/>
      <c r="D12" s="187"/>
      <c r="E12" s="173"/>
      <c r="F12" s="172"/>
      <c r="G12" s="172"/>
      <c r="H12" s="172"/>
      <c r="I12" s="172"/>
      <c r="J12" s="172"/>
      <c r="K12" s="177">
        <v>0</v>
      </c>
      <c r="L12" s="177">
        <v>0</v>
      </c>
      <c r="M12" s="177">
        <v>0</v>
      </c>
      <c r="N12" s="176">
        <v>-2</v>
      </c>
      <c r="O12" s="176">
        <v>-3</v>
      </c>
      <c r="P12" s="180"/>
      <c r="Q12" s="180"/>
      <c r="R12" s="180"/>
      <c r="S12" s="180"/>
      <c r="T12" s="180"/>
    </row>
    <row r="13" spans="1:20" s="147" customFormat="1" ht="36" customHeight="1" x14ac:dyDescent="0.3">
      <c r="A13" s="108" t="s">
        <v>7</v>
      </c>
      <c r="B13" s="109"/>
      <c r="C13" s="109"/>
      <c r="D13" s="109"/>
      <c r="E13" s="110"/>
      <c r="F13" s="105"/>
      <c r="G13" s="105"/>
      <c r="H13" s="105"/>
      <c r="I13" s="105"/>
      <c r="J13" s="105"/>
      <c r="K13" s="105"/>
      <c r="L13" s="146"/>
      <c r="M13" s="143"/>
      <c r="N13" s="146"/>
      <c r="O13" s="146"/>
      <c r="P13" s="181"/>
      <c r="Q13" s="181"/>
      <c r="R13" s="181"/>
      <c r="S13" s="181"/>
      <c r="T13" s="181"/>
    </row>
    <row r="14" spans="1:20" s="142" customFormat="1" ht="36" customHeight="1" x14ac:dyDescent="0.25">
      <c r="A14" s="111" t="s">
        <v>29</v>
      </c>
      <c r="B14" s="111"/>
      <c r="C14" s="111"/>
      <c r="D14" s="111"/>
      <c r="E14" s="112" t="e">
        <f>+E15+E16+E20+E29+E33+E34+#REF!</f>
        <v>#REF!</v>
      </c>
      <c r="F14" s="113" t="e">
        <f>+F15+F16+F20+F29+F33+F34+#REF!</f>
        <v>#REF!</v>
      </c>
      <c r="G14" s="113" t="e">
        <f>+G15+G16+G20+G29+G33+G34+#REF!</f>
        <v>#REF!</v>
      </c>
      <c r="H14" s="113" t="e">
        <f>+H15+H16+H20+H29+H33+H34+#REF!</f>
        <v>#REF!</v>
      </c>
      <c r="I14" s="113" t="e">
        <f>+I15+I16+I20+I29+I33+I34+#REF!</f>
        <v>#REF!</v>
      </c>
      <c r="J14" s="113" t="e">
        <f>+J15+J16+J20+J29+J33+J34+#REF!</f>
        <v>#REF!</v>
      </c>
      <c r="K14" s="113">
        <v>2437844</v>
      </c>
      <c r="L14" s="113">
        <v>3011392</v>
      </c>
      <c r="M14" s="113">
        <v>1486874</v>
      </c>
      <c r="N14" s="113">
        <v>2456697</v>
      </c>
      <c r="O14" s="113">
        <v>3329331</v>
      </c>
      <c r="P14" s="180"/>
      <c r="Q14" s="180"/>
      <c r="R14" s="180"/>
      <c r="S14" s="180"/>
      <c r="T14" s="180"/>
    </row>
    <row r="15" spans="1:20" s="142" customFormat="1" ht="36" customHeight="1" x14ac:dyDescent="0.3">
      <c r="A15" s="114"/>
      <c r="B15" s="104" t="s">
        <v>27</v>
      </c>
      <c r="C15" s="104"/>
      <c r="D15" s="104"/>
      <c r="E15" s="115">
        <v>20143</v>
      </c>
      <c r="F15" s="116">
        <f>[1]FIN2011!$AL6</f>
        <v>83093</v>
      </c>
      <c r="G15" s="116">
        <f>[2]T1!$F$15</f>
        <v>12</v>
      </c>
      <c r="H15" s="116">
        <f>'[3]T1 (2)'!$F$15</f>
        <v>22</v>
      </c>
      <c r="I15" s="116">
        <f>[4]FIN2014!$AL$6</f>
        <v>10</v>
      </c>
      <c r="J15" s="116">
        <f>[7]FIN2015!$H$6</f>
        <v>14</v>
      </c>
      <c r="K15" s="116">
        <v>35</v>
      </c>
      <c r="L15" s="116">
        <v>115</v>
      </c>
      <c r="M15" s="148">
        <v>316</v>
      </c>
      <c r="N15" s="148">
        <v>240</v>
      </c>
      <c r="O15" s="148">
        <v>11</v>
      </c>
      <c r="P15" s="180"/>
      <c r="Q15" s="180"/>
      <c r="R15" s="180"/>
      <c r="S15" s="180"/>
      <c r="T15" s="180"/>
    </row>
    <row r="16" spans="1:20" s="142" customFormat="1" ht="36" customHeight="1" x14ac:dyDescent="0.3">
      <c r="A16" s="114"/>
      <c r="B16" s="104" t="s">
        <v>8</v>
      </c>
      <c r="C16" s="104"/>
      <c r="D16" s="104"/>
      <c r="E16" s="115">
        <f>SUM(E17:E19)</f>
        <v>124978</v>
      </c>
      <c r="F16" s="116">
        <f t="shared" ref="F16:J16" si="1">SUM(F17:F19)</f>
        <v>72124</v>
      </c>
      <c r="G16" s="116">
        <f t="shared" si="1"/>
        <v>496355</v>
      </c>
      <c r="H16" s="116">
        <f t="shared" si="1"/>
        <v>67074</v>
      </c>
      <c r="I16" s="116">
        <f t="shared" si="1"/>
        <v>321912</v>
      </c>
      <c r="J16" s="116">
        <f t="shared" si="1"/>
        <v>37150</v>
      </c>
      <c r="K16" s="116">
        <v>429472</v>
      </c>
      <c r="L16" s="116">
        <v>252103</v>
      </c>
      <c r="M16" s="117">
        <v>-349255</v>
      </c>
      <c r="N16" s="117">
        <v>-384662</v>
      </c>
      <c r="O16" s="117">
        <v>231106</v>
      </c>
      <c r="P16" s="180"/>
      <c r="Q16" s="180"/>
      <c r="R16" s="180"/>
      <c r="S16" s="180"/>
      <c r="T16" s="180"/>
    </row>
    <row r="17" spans="1:20" s="142" customFormat="1" ht="36" customHeight="1" x14ac:dyDescent="0.3">
      <c r="A17" s="114"/>
      <c r="B17" s="114"/>
      <c r="C17" s="118" t="s">
        <v>9</v>
      </c>
      <c r="D17" s="104"/>
      <c r="E17" s="119">
        <v>23208</v>
      </c>
      <c r="F17" s="120">
        <f>[1]FIN2011!$AL8</f>
        <v>48404</v>
      </c>
      <c r="G17" s="120">
        <f>[2]T1!F17</f>
        <v>-85</v>
      </c>
      <c r="H17" s="120">
        <f>'[3]T1 (2)'!F17</f>
        <v>4358</v>
      </c>
      <c r="I17" s="120">
        <f>[4]FIN2014!$AL8</f>
        <v>71373</v>
      </c>
      <c r="J17" s="120">
        <f>[7]FIN2015!$H8</f>
        <v>-11780</v>
      </c>
      <c r="K17" s="120">
        <v>2414</v>
      </c>
      <c r="L17" s="120">
        <v>15148</v>
      </c>
      <c r="M17" s="149">
        <v>-14132</v>
      </c>
      <c r="N17" s="149">
        <v>-9335</v>
      </c>
      <c r="O17" s="149">
        <v>20449</v>
      </c>
      <c r="P17" s="180"/>
      <c r="Q17" s="180"/>
      <c r="R17" s="180"/>
      <c r="S17" s="180"/>
      <c r="T17" s="180"/>
    </row>
    <row r="18" spans="1:20" s="142" customFormat="1" ht="36" customHeight="1" x14ac:dyDescent="0.3">
      <c r="A18" s="114"/>
      <c r="B18" s="114"/>
      <c r="C18" s="121" t="s">
        <v>10</v>
      </c>
      <c r="D18" s="104"/>
      <c r="E18" s="119">
        <v>-56367</v>
      </c>
      <c r="F18" s="120">
        <f>[1]FIN2011!$AL9</f>
        <v>215553</v>
      </c>
      <c r="G18" s="120">
        <f>[2]T1!F18</f>
        <v>49626</v>
      </c>
      <c r="H18" s="120">
        <f>'[3]T1 (2)'!F18</f>
        <v>60813</v>
      </c>
      <c r="I18" s="120">
        <f>[4]FIN2014!$AL9</f>
        <v>-5273</v>
      </c>
      <c r="J18" s="120">
        <f>[7]FIN2015!$H9</f>
        <v>319934</v>
      </c>
      <c r="K18" s="120">
        <v>193119</v>
      </c>
      <c r="L18" s="120">
        <v>347980</v>
      </c>
      <c r="M18" s="149">
        <v>-71036</v>
      </c>
      <c r="N18" s="149">
        <v>-109379</v>
      </c>
      <c r="O18" s="149">
        <v>210057</v>
      </c>
      <c r="P18" s="180"/>
      <c r="Q18" s="180"/>
      <c r="R18" s="180"/>
      <c r="S18" s="180"/>
      <c r="T18" s="180"/>
    </row>
    <row r="19" spans="1:20" s="142" customFormat="1" ht="36" customHeight="1" x14ac:dyDescent="0.3">
      <c r="A19" s="114"/>
      <c r="B19" s="114"/>
      <c r="C19" s="121" t="s">
        <v>11</v>
      </c>
      <c r="D19" s="104"/>
      <c r="E19" s="119">
        <v>158137</v>
      </c>
      <c r="F19" s="120">
        <f>[1]FIN2011!$AL10</f>
        <v>-191833</v>
      </c>
      <c r="G19" s="120">
        <f>[2]T1!F19</f>
        <v>446814</v>
      </c>
      <c r="H19" s="120">
        <f>'[3]T1 (2)'!F19</f>
        <v>1903</v>
      </c>
      <c r="I19" s="120">
        <f>[4]FIN2014!$AL10</f>
        <v>255812</v>
      </c>
      <c r="J19" s="120">
        <f>[7]FIN2015!$H10</f>
        <v>-271004</v>
      </c>
      <c r="K19" s="120">
        <v>233939</v>
      </c>
      <c r="L19" s="120">
        <v>-111025</v>
      </c>
      <c r="M19" s="149">
        <v>-264087</v>
      </c>
      <c r="N19" s="149">
        <v>-265948</v>
      </c>
      <c r="O19" s="149">
        <v>600</v>
      </c>
      <c r="P19" s="180"/>
      <c r="Q19" s="180"/>
      <c r="R19" s="180"/>
      <c r="S19" s="180"/>
      <c r="T19" s="180"/>
    </row>
    <row r="20" spans="1:20" s="142" customFormat="1" ht="36" customHeight="1" x14ac:dyDescent="0.3">
      <c r="A20" s="114"/>
      <c r="B20" s="122" t="s">
        <v>12</v>
      </c>
      <c r="C20" s="122"/>
      <c r="D20" s="104"/>
      <c r="E20" s="115">
        <f>+E21+E24</f>
        <v>1589165</v>
      </c>
      <c r="F20" s="116">
        <f t="shared" ref="F20:J20" si="2">+F21+F24</f>
        <v>766393</v>
      </c>
      <c r="G20" s="116">
        <f t="shared" si="2"/>
        <v>325515</v>
      </c>
      <c r="H20" s="116">
        <f t="shared" si="2"/>
        <v>269971</v>
      </c>
      <c r="I20" s="116">
        <f t="shared" si="2"/>
        <v>259375</v>
      </c>
      <c r="J20" s="116">
        <f t="shared" si="2"/>
        <v>715610</v>
      </c>
      <c r="K20" s="116">
        <v>837768</v>
      </c>
      <c r="L20" s="116">
        <v>459629</v>
      </c>
      <c r="M20" s="117">
        <v>769647</v>
      </c>
      <c r="N20" s="117">
        <v>1370575</v>
      </c>
      <c r="O20" s="117">
        <v>878949</v>
      </c>
      <c r="P20" s="180"/>
      <c r="Q20" s="180"/>
      <c r="R20" s="180"/>
      <c r="S20" s="180"/>
      <c r="T20" s="180"/>
    </row>
    <row r="21" spans="1:20" s="142" customFormat="1" ht="36" customHeight="1" x14ac:dyDescent="0.3">
      <c r="A21" s="114"/>
      <c r="B21" s="114"/>
      <c r="C21" s="121" t="s">
        <v>13</v>
      </c>
      <c r="D21" s="104"/>
      <c r="E21" s="119">
        <f>SUM(E22:E23)</f>
        <v>-1784</v>
      </c>
      <c r="F21" s="120">
        <f t="shared" ref="F21:J21" si="3">SUM(F22:F23)</f>
        <v>237398</v>
      </c>
      <c r="G21" s="120">
        <f t="shared" si="3"/>
        <v>186431</v>
      </c>
      <c r="H21" s="120">
        <f t="shared" si="3"/>
        <v>66298</v>
      </c>
      <c r="I21" s="120">
        <f t="shared" si="3"/>
        <v>322376</v>
      </c>
      <c r="J21" s="120">
        <f t="shared" si="3"/>
        <v>316958</v>
      </c>
      <c r="K21" s="120">
        <v>157616</v>
      </c>
      <c r="L21" s="120">
        <v>180613</v>
      </c>
      <c r="M21" s="123">
        <v>56811</v>
      </c>
      <c r="N21" s="123">
        <v>76819</v>
      </c>
      <c r="O21" s="123">
        <v>363745</v>
      </c>
      <c r="P21" s="180"/>
      <c r="Q21" s="180"/>
      <c r="R21" s="180"/>
      <c r="S21" s="180"/>
      <c r="T21" s="180"/>
    </row>
    <row r="22" spans="1:20" s="142" customFormat="1" ht="36" customHeight="1" x14ac:dyDescent="0.3">
      <c r="A22" s="114"/>
      <c r="B22" s="114"/>
      <c r="C22" s="114"/>
      <c r="D22" s="124" t="s">
        <v>14</v>
      </c>
      <c r="E22" s="119">
        <v>42186</v>
      </c>
      <c r="F22" s="120">
        <f>[1]FIN2011!$AL13</f>
        <v>301542</v>
      </c>
      <c r="G22" s="120">
        <f>[2]T1!$F$22</f>
        <v>186431</v>
      </c>
      <c r="H22" s="120">
        <f>'[3]T1 (2)'!F22</f>
        <v>16580</v>
      </c>
      <c r="I22" s="120">
        <f>[4]FIN2014!$AL13</f>
        <v>341318</v>
      </c>
      <c r="J22" s="120">
        <f>[7]FIN2015!$H13</f>
        <v>209951</v>
      </c>
      <c r="K22" s="120">
        <v>287446</v>
      </c>
      <c r="L22" s="120">
        <v>162011</v>
      </c>
      <c r="M22" s="150">
        <v>83629</v>
      </c>
      <c r="N22" s="150">
        <v>76819</v>
      </c>
      <c r="O22" s="150">
        <v>20</v>
      </c>
      <c r="P22" s="180"/>
      <c r="Q22" s="180"/>
      <c r="R22" s="180"/>
      <c r="S22" s="180"/>
      <c r="T22" s="180"/>
    </row>
    <row r="23" spans="1:20" s="142" customFormat="1" ht="36" customHeight="1" x14ac:dyDescent="0.3">
      <c r="A23" s="114"/>
      <c r="B23" s="114"/>
      <c r="C23" s="114"/>
      <c r="D23" s="124" t="s">
        <v>15</v>
      </c>
      <c r="E23" s="119">
        <v>-43970</v>
      </c>
      <c r="F23" s="120">
        <f>[1]FIN2011!$AL14</f>
        <v>-64144</v>
      </c>
      <c r="G23" s="125">
        <f>[5]FIN2012!$H14</f>
        <v>0</v>
      </c>
      <c r="H23" s="120">
        <f>'[3]T1 (2)'!F23</f>
        <v>49718</v>
      </c>
      <c r="I23" s="120">
        <f>[4]FIN2014!$AL14</f>
        <v>-18942</v>
      </c>
      <c r="J23" s="120">
        <f>[7]FIN2015!$H14</f>
        <v>107007</v>
      </c>
      <c r="K23" s="120">
        <v>-129830</v>
      </c>
      <c r="L23" s="120">
        <v>18602</v>
      </c>
      <c r="M23" s="150">
        <v>-26818</v>
      </c>
      <c r="N23" s="151">
        <v>0</v>
      </c>
      <c r="O23" s="149">
        <v>363725</v>
      </c>
      <c r="P23" s="180"/>
      <c r="Q23" s="180"/>
      <c r="R23" s="180"/>
      <c r="S23" s="180"/>
      <c r="T23" s="180"/>
    </row>
    <row r="24" spans="1:20" s="142" customFormat="1" ht="36" customHeight="1" x14ac:dyDescent="0.3">
      <c r="A24" s="114"/>
      <c r="B24" s="114"/>
      <c r="C24" s="121" t="s">
        <v>28</v>
      </c>
      <c r="D24" s="104"/>
      <c r="E24" s="119">
        <f>SUM(E25:E28)</f>
        <v>1590949</v>
      </c>
      <c r="F24" s="120">
        <f t="shared" ref="F24:J24" si="4">SUM(F25:F28)</f>
        <v>528995</v>
      </c>
      <c r="G24" s="120">
        <f t="shared" si="4"/>
        <v>139084</v>
      </c>
      <c r="H24" s="120">
        <f t="shared" si="4"/>
        <v>203673</v>
      </c>
      <c r="I24" s="120">
        <f t="shared" si="4"/>
        <v>-63001</v>
      </c>
      <c r="J24" s="120">
        <f t="shared" si="4"/>
        <v>398652</v>
      </c>
      <c r="K24" s="120">
        <v>680152</v>
      </c>
      <c r="L24" s="120">
        <v>279016</v>
      </c>
      <c r="M24" s="123">
        <v>712836</v>
      </c>
      <c r="N24" s="123">
        <v>1293756</v>
      </c>
      <c r="O24" s="123">
        <v>515204</v>
      </c>
      <c r="P24" s="180"/>
      <c r="Q24" s="180"/>
      <c r="R24" s="180"/>
      <c r="S24" s="180"/>
      <c r="T24" s="180"/>
    </row>
    <row r="25" spans="1:20" s="142" customFormat="1" ht="36" customHeight="1" x14ac:dyDescent="0.3">
      <c r="A25" s="114"/>
      <c r="B25" s="114"/>
      <c r="C25" s="114"/>
      <c r="D25" s="124" t="s">
        <v>16</v>
      </c>
      <c r="E25" s="119">
        <v>183236</v>
      </c>
      <c r="F25" s="120">
        <f>[1]FIN2011!$AL16</f>
        <v>52663</v>
      </c>
      <c r="G25" s="120">
        <f>[2]T1!F25</f>
        <v>219813</v>
      </c>
      <c r="H25" s="120">
        <f>'[3]T1 (2)'!F25</f>
        <v>119337</v>
      </c>
      <c r="I25" s="120">
        <f>[4]FIN2014!$AL16</f>
        <v>151873</v>
      </c>
      <c r="J25" s="120">
        <f>[7]FIN2015!$H16</f>
        <v>466709</v>
      </c>
      <c r="K25" s="120">
        <v>350685</v>
      </c>
      <c r="L25" s="120">
        <v>152657</v>
      </c>
      <c r="M25" s="149">
        <v>-78354</v>
      </c>
      <c r="N25" s="149">
        <v>380719</v>
      </c>
      <c r="O25" s="149">
        <v>437138</v>
      </c>
      <c r="P25" s="180"/>
      <c r="Q25" s="180"/>
      <c r="R25" s="180"/>
      <c r="S25" s="180"/>
      <c r="T25" s="180"/>
    </row>
    <row r="26" spans="1:20" s="142" customFormat="1" ht="36" customHeight="1" x14ac:dyDescent="0.3">
      <c r="A26" s="114"/>
      <c r="B26" s="114"/>
      <c r="C26" s="114"/>
      <c r="D26" s="124" t="s">
        <v>17</v>
      </c>
      <c r="E26" s="119">
        <v>-39869</v>
      </c>
      <c r="F26" s="120">
        <f>[1]FIN2011!$AL17</f>
        <v>166887</v>
      </c>
      <c r="G26" s="120">
        <f>[2]T1!F26</f>
        <v>153433</v>
      </c>
      <c r="H26" s="120">
        <f>'[3]T1 (2)'!F26</f>
        <v>-110692</v>
      </c>
      <c r="I26" s="120">
        <f>[4]FIN2014!$AL17</f>
        <v>78957</v>
      </c>
      <c r="J26" s="120">
        <f>[7]FIN2015!$H17</f>
        <v>-77006</v>
      </c>
      <c r="K26" s="120">
        <v>4850</v>
      </c>
      <c r="L26" s="120">
        <v>73633</v>
      </c>
      <c r="M26" s="152">
        <v>84563</v>
      </c>
      <c r="N26" s="150">
        <v>-23754</v>
      </c>
      <c r="O26" s="150">
        <v>194100</v>
      </c>
      <c r="P26" s="180"/>
      <c r="Q26" s="180"/>
      <c r="R26" s="180"/>
      <c r="S26" s="180"/>
      <c r="T26" s="180"/>
    </row>
    <row r="27" spans="1:20" s="142" customFormat="1" ht="36" customHeight="1" x14ac:dyDescent="0.3">
      <c r="A27" s="114"/>
      <c r="B27" s="114"/>
      <c r="C27" s="114"/>
      <c r="D27" s="124" t="s">
        <v>18</v>
      </c>
      <c r="E27" s="119">
        <v>-10911</v>
      </c>
      <c r="F27" s="120">
        <f>[1]FIN2011!$AL18</f>
        <v>41546</v>
      </c>
      <c r="G27" s="123">
        <f>[2]T1!F27</f>
        <v>0</v>
      </c>
      <c r="H27" s="123" t="s">
        <v>33</v>
      </c>
      <c r="I27" s="123" t="s">
        <v>33</v>
      </c>
      <c r="J27" s="123" t="s">
        <v>33</v>
      </c>
      <c r="K27" s="123" t="s">
        <v>33</v>
      </c>
      <c r="L27" s="123" t="s">
        <v>33</v>
      </c>
      <c r="M27" s="123" t="s">
        <v>33</v>
      </c>
      <c r="N27" s="123" t="s">
        <v>33</v>
      </c>
      <c r="O27" s="123" t="s">
        <v>33</v>
      </c>
      <c r="P27" s="180"/>
      <c r="Q27" s="180"/>
      <c r="R27" s="180"/>
      <c r="S27" s="180"/>
      <c r="T27" s="180"/>
    </row>
    <row r="28" spans="1:20" s="142" customFormat="1" ht="36" customHeight="1" x14ac:dyDescent="0.3">
      <c r="A28" s="126"/>
      <c r="B28" s="126"/>
      <c r="C28" s="114"/>
      <c r="D28" s="124" t="s">
        <v>19</v>
      </c>
      <c r="E28" s="119">
        <v>1458493</v>
      </c>
      <c r="F28" s="120">
        <f>[1]FIN2011!$AL19</f>
        <v>267899</v>
      </c>
      <c r="G28" s="120">
        <f>[2]T1!F28</f>
        <v>-234162</v>
      </c>
      <c r="H28" s="120">
        <f>'[3]T1 (2)'!$F$28</f>
        <v>195028</v>
      </c>
      <c r="I28" s="120">
        <f>[4]FIN2014!$AL19</f>
        <v>-293831</v>
      </c>
      <c r="J28" s="120">
        <f>[7]FIN2015!$H19</f>
        <v>8949</v>
      </c>
      <c r="K28" s="120">
        <v>324617</v>
      </c>
      <c r="L28" s="120">
        <v>52726</v>
      </c>
      <c r="M28" s="152">
        <v>706627</v>
      </c>
      <c r="N28" s="152">
        <v>936791</v>
      </c>
      <c r="O28" s="153">
        <v>-116034</v>
      </c>
      <c r="P28" s="180"/>
      <c r="Q28" s="180"/>
      <c r="R28" s="180"/>
      <c r="S28" s="180"/>
      <c r="T28" s="180"/>
    </row>
    <row r="29" spans="1:20" s="142" customFormat="1" ht="36" customHeight="1" x14ac:dyDescent="0.3">
      <c r="A29" s="114"/>
      <c r="B29" s="122" t="s">
        <v>20</v>
      </c>
      <c r="C29" s="122"/>
      <c r="D29" s="104"/>
      <c r="E29" s="115">
        <f>SUM(E30:E32)</f>
        <v>1306307</v>
      </c>
      <c r="F29" s="116">
        <f t="shared" ref="F29:J29" si="5">SUM(F30:F32)</f>
        <v>1386683</v>
      </c>
      <c r="G29" s="116">
        <f t="shared" si="5"/>
        <v>2092275</v>
      </c>
      <c r="H29" s="116">
        <f t="shared" si="5"/>
        <v>1372870</v>
      </c>
      <c r="I29" s="116">
        <f t="shared" si="5"/>
        <v>1180092</v>
      </c>
      <c r="J29" s="116">
        <f t="shared" si="5"/>
        <v>956990</v>
      </c>
      <c r="K29" s="116">
        <v>661812</v>
      </c>
      <c r="L29" s="116">
        <v>1558039</v>
      </c>
      <c r="M29" s="117">
        <v>995662</v>
      </c>
      <c r="N29" s="117">
        <v>852888</v>
      </c>
      <c r="O29" s="117">
        <v>1797814</v>
      </c>
      <c r="P29" s="180"/>
      <c r="Q29" s="180"/>
      <c r="R29" s="180"/>
      <c r="S29" s="180"/>
      <c r="T29" s="180"/>
    </row>
    <row r="30" spans="1:20" s="142" customFormat="1" ht="36" customHeight="1" x14ac:dyDescent="0.3">
      <c r="A30" s="114"/>
      <c r="B30" s="114"/>
      <c r="C30" s="124" t="s">
        <v>21</v>
      </c>
      <c r="D30" s="104"/>
      <c r="E30" s="119">
        <v>175242</v>
      </c>
      <c r="F30" s="120">
        <f>[1]FIN2011!$AL21</f>
        <v>149177</v>
      </c>
      <c r="G30" s="120">
        <f>[2]T1!F30</f>
        <v>232505</v>
      </c>
      <c r="H30" s="120">
        <f>'[3]T1 (2)'!F30</f>
        <v>246460</v>
      </c>
      <c r="I30" s="120">
        <f>[4]FIN2014!$AL21</f>
        <v>181082</v>
      </c>
      <c r="J30" s="120">
        <f>[7]FIN2015!$H21</f>
        <v>238682</v>
      </c>
      <c r="K30" s="120">
        <v>229677</v>
      </c>
      <c r="L30" s="120">
        <v>197364</v>
      </c>
      <c r="M30" s="170">
        <v>257545</v>
      </c>
      <c r="N30" s="170">
        <v>212168</v>
      </c>
      <c r="O30" s="170">
        <v>253991</v>
      </c>
      <c r="P30" s="180"/>
      <c r="Q30" s="180"/>
      <c r="R30" s="180"/>
      <c r="S30" s="180"/>
      <c r="T30" s="180"/>
    </row>
    <row r="31" spans="1:20" s="142" customFormat="1" ht="36" customHeight="1" x14ac:dyDescent="0.3">
      <c r="A31" s="114"/>
      <c r="B31" s="114"/>
      <c r="C31" s="124" t="s">
        <v>22</v>
      </c>
      <c r="D31" s="104"/>
      <c r="E31" s="119">
        <v>113927</v>
      </c>
      <c r="F31" s="120">
        <f>[1]FIN2011!$AL22</f>
        <v>52789</v>
      </c>
      <c r="G31" s="120">
        <f>[2]T1!F31</f>
        <v>65773</v>
      </c>
      <c r="H31" s="120">
        <f>'[3]T1 (2)'!F31</f>
        <v>65065</v>
      </c>
      <c r="I31" s="120">
        <f>[4]FIN2014!$AL22</f>
        <v>76307</v>
      </c>
      <c r="J31" s="120">
        <f>[7]FIN2015!$H22</f>
        <v>68762</v>
      </c>
      <c r="K31" s="120">
        <v>48355</v>
      </c>
      <c r="L31" s="120">
        <v>45611</v>
      </c>
      <c r="M31" s="170">
        <v>47990</v>
      </c>
      <c r="N31" s="170">
        <v>81884</v>
      </c>
      <c r="O31" s="170">
        <v>27527</v>
      </c>
      <c r="P31" s="180"/>
      <c r="Q31" s="180"/>
      <c r="R31" s="180"/>
      <c r="S31" s="180"/>
      <c r="T31" s="180"/>
    </row>
    <row r="32" spans="1:20" s="142" customFormat="1" ht="36" customHeight="1" x14ac:dyDescent="0.25">
      <c r="A32" s="127"/>
      <c r="B32" s="127"/>
      <c r="C32" s="124" t="s">
        <v>23</v>
      </c>
      <c r="D32" s="104"/>
      <c r="E32" s="119">
        <v>1017138</v>
      </c>
      <c r="F32" s="120">
        <f>[1]FIN2011!$AL23</f>
        <v>1184717</v>
      </c>
      <c r="G32" s="120">
        <f>[2]T1!F32</f>
        <v>1793997</v>
      </c>
      <c r="H32" s="120">
        <f>'[3]T1 (2)'!F32</f>
        <v>1061345</v>
      </c>
      <c r="I32" s="120">
        <f>[4]FIN2014!$AL23</f>
        <v>922703</v>
      </c>
      <c r="J32" s="120">
        <f>[7]FIN2015!$H23</f>
        <v>649546</v>
      </c>
      <c r="K32" s="120">
        <v>383780</v>
      </c>
      <c r="L32" s="120">
        <v>1315064</v>
      </c>
      <c r="M32" s="170">
        <v>690127</v>
      </c>
      <c r="N32" s="170">
        <v>558836</v>
      </c>
      <c r="O32" s="170">
        <v>1516296</v>
      </c>
      <c r="P32" s="180"/>
      <c r="Q32" s="180"/>
      <c r="R32" s="180"/>
      <c r="S32" s="180"/>
      <c r="T32" s="180"/>
    </row>
    <row r="33" spans="1:20" s="142" customFormat="1" ht="36" customHeight="1" x14ac:dyDescent="0.3">
      <c r="A33" s="114"/>
      <c r="B33" s="122" t="s">
        <v>32</v>
      </c>
      <c r="C33" s="128"/>
      <c r="D33" s="101"/>
      <c r="E33" s="115">
        <v>165808</v>
      </c>
      <c r="F33" s="116">
        <f>[1]FIN2011!$AL24</f>
        <v>78320</v>
      </c>
      <c r="G33" s="116">
        <f>[2]T1!F33</f>
        <v>157020</v>
      </c>
      <c r="H33" s="120">
        <f>'[3]T1 (2)'!F33</f>
        <v>121887</v>
      </c>
      <c r="I33" s="116">
        <f>[4]FIN2014!$AL24</f>
        <v>445593</v>
      </c>
      <c r="J33" s="116">
        <f>[7]FIN2015!$H24</f>
        <v>7187</v>
      </c>
      <c r="K33" s="116">
        <v>414139</v>
      </c>
      <c r="L33" s="116">
        <v>609560</v>
      </c>
      <c r="M33" s="154">
        <v>-75843</v>
      </c>
      <c r="N33" s="154">
        <v>406913</v>
      </c>
      <c r="O33" s="154">
        <v>423356</v>
      </c>
      <c r="P33" s="180"/>
      <c r="Q33" s="180"/>
      <c r="R33" s="180"/>
      <c r="S33" s="180"/>
      <c r="T33" s="180"/>
    </row>
    <row r="34" spans="1:20" s="142" customFormat="1" ht="36" customHeight="1" x14ac:dyDescent="0.3">
      <c r="A34" s="114"/>
      <c r="B34" s="129" t="s">
        <v>24</v>
      </c>
      <c r="C34" s="128"/>
      <c r="D34" s="101"/>
      <c r="E34" s="130">
        <v>0</v>
      </c>
      <c r="F34" s="131">
        <f>[1]FIN2011!$AL25</f>
        <v>0</v>
      </c>
      <c r="G34" s="125">
        <f>[2]T1!F34</f>
        <v>0</v>
      </c>
      <c r="H34" s="125">
        <f>'[3]T1 (2)'!F34</f>
        <v>0</v>
      </c>
      <c r="I34" s="131">
        <f>[4]FIN2014!$AL25</f>
        <v>0</v>
      </c>
      <c r="J34" s="125">
        <f>[7]FIN2015!$H25</f>
        <v>0</v>
      </c>
      <c r="K34" s="125">
        <v>0</v>
      </c>
      <c r="L34" s="125">
        <v>0</v>
      </c>
      <c r="M34" s="155"/>
      <c r="N34" s="155"/>
      <c r="O34" s="155"/>
      <c r="P34" s="180"/>
      <c r="Q34" s="180"/>
      <c r="R34" s="180"/>
      <c r="S34" s="180"/>
      <c r="T34" s="180"/>
    </row>
    <row r="35" spans="1:20" s="142" customFormat="1" ht="36" customHeight="1" x14ac:dyDescent="0.3">
      <c r="A35" s="122"/>
      <c r="B35" s="128" t="s">
        <v>37</v>
      </c>
      <c r="C35" s="101"/>
      <c r="D35" s="101"/>
      <c r="E35" s="130"/>
      <c r="F35" s="131"/>
      <c r="G35" s="125"/>
      <c r="H35" s="125"/>
      <c r="I35" s="131"/>
      <c r="J35" s="125"/>
      <c r="K35" s="116">
        <v>5952</v>
      </c>
      <c r="L35" s="116">
        <v>-2088</v>
      </c>
      <c r="M35" s="169">
        <v>-7917</v>
      </c>
      <c r="N35" s="169">
        <v>134352</v>
      </c>
      <c r="O35" s="169">
        <v>62612</v>
      </c>
      <c r="P35" s="180"/>
      <c r="Q35" s="180"/>
      <c r="R35" s="180"/>
      <c r="S35" s="180"/>
      <c r="T35" s="180"/>
    </row>
    <row r="36" spans="1:20" s="142" customFormat="1" ht="36" customHeight="1" x14ac:dyDescent="0.3">
      <c r="A36" s="129"/>
      <c r="B36" s="128" t="s">
        <v>38</v>
      </c>
      <c r="C36" s="101"/>
      <c r="D36" s="101"/>
      <c r="E36" s="130"/>
      <c r="F36" s="131"/>
      <c r="G36" s="125"/>
      <c r="H36" s="125"/>
      <c r="I36" s="131"/>
      <c r="J36" s="125"/>
      <c r="K36" s="116">
        <v>88666</v>
      </c>
      <c r="L36" s="116">
        <v>134034</v>
      </c>
      <c r="M36" s="169">
        <v>154264</v>
      </c>
      <c r="N36" s="169">
        <v>76391</v>
      </c>
      <c r="O36" s="169">
        <v>-64517</v>
      </c>
      <c r="P36" s="180"/>
      <c r="Q36" s="180"/>
      <c r="R36" s="180"/>
      <c r="S36" s="180"/>
      <c r="T36" s="180"/>
    </row>
    <row r="37" spans="1:20" s="142" customFormat="1" ht="19.899999999999999" customHeight="1" x14ac:dyDescent="0.3">
      <c r="A37" s="99"/>
      <c r="B37" s="132"/>
      <c r="C37" s="128"/>
      <c r="D37" s="101"/>
      <c r="E37" s="115"/>
      <c r="F37" s="116"/>
      <c r="G37" s="116"/>
      <c r="H37" s="116"/>
      <c r="I37" s="116"/>
      <c r="J37" s="116"/>
      <c r="K37" s="116"/>
      <c r="L37" s="156"/>
      <c r="M37" s="157"/>
      <c r="N37" s="157"/>
      <c r="O37" s="157"/>
      <c r="P37" s="180"/>
      <c r="Q37" s="180"/>
      <c r="R37" s="180"/>
      <c r="S37" s="180"/>
      <c r="T37" s="180"/>
    </row>
    <row r="38" spans="1:20" s="142" customFormat="1" ht="36" customHeight="1" x14ac:dyDescent="0.3">
      <c r="A38" s="111" t="s">
        <v>30</v>
      </c>
      <c r="B38" s="111"/>
      <c r="C38" s="133"/>
      <c r="D38" s="133"/>
      <c r="E38" s="112" t="e">
        <f>+E39+E40+E44+E53+E57+E58+#REF!</f>
        <v>#REF!</v>
      </c>
      <c r="F38" s="113" t="e">
        <f>+F39+F40+F44+F53+F57+F58+#REF!</f>
        <v>#REF!</v>
      </c>
      <c r="G38" s="113" t="e">
        <f>+G39+G40+G44+G53+G57+G58+#REF!</f>
        <v>#REF!</v>
      </c>
      <c r="H38" s="113" t="e">
        <f>+H39+H40+H44+H53+H57+H58+#REF!</f>
        <v>#REF!</v>
      </c>
      <c r="I38" s="113" t="e">
        <f>+I39+I40+I44+I53+I57+I58+#REF!</f>
        <v>#REF!</v>
      </c>
      <c r="J38" s="113" t="e">
        <f>+J39+J40+J44+J53+J57+J58+#REF!</f>
        <v>#REF!</v>
      </c>
      <c r="K38" s="113">
        <v>1880995</v>
      </c>
      <c r="L38" s="113">
        <v>2836660</v>
      </c>
      <c r="M38" s="113">
        <v>1558216</v>
      </c>
      <c r="N38" s="113">
        <v>2424667</v>
      </c>
      <c r="O38" s="113">
        <v>2420538</v>
      </c>
      <c r="P38" s="180"/>
      <c r="Q38" s="180"/>
      <c r="R38" s="180"/>
      <c r="S38" s="180"/>
      <c r="T38" s="180"/>
    </row>
    <row r="39" spans="1:20" s="142" customFormat="1" ht="36" customHeight="1" x14ac:dyDescent="0.3">
      <c r="A39" s="114"/>
      <c r="B39" s="104" t="s">
        <v>27</v>
      </c>
      <c r="C39" s="104"/>
      <c r="D39" s="104"/>
      <c r="E39" s="130">
        <v>0</v>
      </c>
      <c r="F39" s="131">
        <f>[1]FIN2011!$AM$6</f>
        <v>0</v>
      </c>
      <c r="G39" s="131">
        <f>[5]FIN2012!$I$6</f>
        <v>0</v>
      </c>
      <c r="H39" s="131">
        <f>[6]FIN2013!$AM$6</f>
        <v>0</v>
      </c>
      <c r="I39" s="131">
        <f>[4]FIN2014!$AM$6</f>
        <v>0</v>
      </c>
      <c r="J39" s="131">
        <f>[7]FIN2015!$I$6</f>
        <v>0</v>
      </c>
      <c r="K39" s="131">
        <v>0</v>
      </c>
      <c r="L39" s="131">
        <v>0</v>
      </c>
      <c r="M39" s="158"/>
      <c r="N39" s="140"/>
      <c r="O39" s="140"/>
      <c r="P39" s="180"/>
      <c r="Q39" s="180"/>
      <c r="R39" s="180"/>
      <c r="S39" s="180"/>
      <c r="T39" s="180"/>
    </row>
    <row r="40" spans="1:20" s="142" customFormat="1" ht="36" customHeight="1" x14ac:dyDescent="0.3">
      <c r="A40" s="114"/>
      <c r="B40" s="104" t="s">
        <v>8</v>
      </c>
      <c r="C40" s="104"/>
      <c r="D40" s="104"/>
      <c r="E40" s="115">
        <f>SUM(E41:E43)</f>
        <v>1255473</v>
      </c>
      <c r="F40" s="116">
        <f t="shared" ref="F40:J40" si="6">SUM(F41:F43)</f>
        <v>1062534</v>
      </c>
      <c r="G40" s="116">
        <f t="shared" si="6"/>
        <v>2493786</v>
      </c>
      <c r="H40" s="116">
        <f t="shared" si="6"/>
        <v>1299303</v>
      </c>
      <c r="I40" s="116">
        <f t="shared" si="6"/>
        <v>691345</v>
      </c>
      <c r="J40" s="116">
        <f t="shared" si="6"/>
        <v>1068794</v>
      </c>
      <c r="K40" s="116">
        <v>453497</v>
      </c>
      <c r="L40" s="116">
        <v>1069503</v>
      </c>
      <c r="M40" s="117">
        <v>1094529</v>
      </c>
      <c r="N40" s="117">
        <v>783925</v>
      </c>
      <c r="O40" s="117">
        <v>2445697</v>
      </c>
      <c r="P40" s="180"/>
      <c r="Q40" s="180"/>
      <c r="R40" s="180"/>
      <c r="S40" s="180"/>
      <c r="T40" s="180"/>
    </row>
    <row r="41" spans="1:20" s="142" customFormat="1" ht="36" customHeight="1" x14ac:dyDescent="0.3">
      <c r="A41" s="114"/>
      <c r="B41" s="114"/>
      <c r="C41" s="118" t="s">
        <v>9</v>
      </c>
      <c r="D41" s="104"/>
      <c r="E41" s="119">
        <v>108633</v>
      </c>
      <c r="F41" s="120">
        <f>[1]FIN2011!$AM8</f>
        <v>134051</v>
      </c>
      <c r="G41" s="120">
        <f>[2]T1!F40</f>
        <v>110993</v>
      </c>
      <c r="H41" s="120">
        <f>'[3]T1 (2)'!F42</f>
        <v>49287</v>
      </c>
      <c r="I41" s="120">
        <f>[4]FIN2014!$AM8</f>
        <v>78396</v>
      </c>
      <c r="J41" s="120">
        <f>[7]FIN2015!$I8</f>
        <v>36169</v>
      </c>
      <c r="K41" s="120">
        <v>88149</v>
      </c>
      <c r="L41" s="120">
        <v>106081</v>
      </c>
      <c r="M41" s="171">
        <v>50075</v>
      </c>
      <c r="N41" s="171">
        <v>75386</v>
      </c>
      <c r="O41" s="171">
        <v>235083</v>
      </c>
      <c r="P41" s="180"/>
      <c r="Q41" s="180"/>
      <c r="R41" s="180"/>
      <c r="S41" s="180"/>
      <c r="T41" s="180"/>
    </row>
    <row r="42" spans="1:20" s="142" customFormat="1" ht="36" customHeight="1" x14ac:dyDescent="0.3">
      <c r="A42" s="114"/>
      <c r="B42" s="114"/>
      <c r="C42" s="121" t="s">
        <v>10</v>
      </c>
      <c r="D42" s="104"/>
      <c r="E42" s="119">
        <v>186837</v>
      </c>
      <c r="F42" s="120">
        <f>[1]FIN2011!$AM9</f>
        <v>-37319</v>
      </c>
      <c r="G42" s="120">
        <f>[2]T1!F41</f>
        <v>77498</v>
      </c>
      <c r="H42" s="120">
        <f>'[3]T1 (2)'!F43</f>
        <v>38496</v>
      </c>
      <c r="I42" s="120">
        <f>[4]FIN2014!$AM9</f>
        <v>-111114</v>
      </c>
      <c r="J42" s="120">
        <f>[7]FIN2015!$I9</f>
        <v>269035</v>
      </c>
      <c r="K42" s="120">
        <v>-325060</v>
      </c>
      <c r="L42" s="120">
        <v>140563</v>
      </c>
      <c r="M42" s="171">
        <v>160230</v>
      </c>
      <c r="N42" s="171">
        <v>-23685</v>
      </c>
      <c r="O42" s="171">
        <v>258635</v>
      </c>
      <c r="P42" s="180"/>
      <c r="Q42" s="180"/>
      <c r="R42" s="180"/>
      <c r="S42" s="180"/>
      <c r="T42" s="180"/>
    </row>
    <row r="43" spans="1:20" s="142" customFormat="1" ht="36" customHeight="1" x14ac:dyDescent="0.3">
      <c r="A43" s="114"/>
      <c r="B43" s="114"/>
      <c r="C43" s="121" t="s">
        <v>11</v>
      </c>
      <c r="D43" s="104"/>
      <c r="E43" s="119">
        <v>960003</v>
      </c>
      <c r="F43" s="120">
        <f>[1]FIN2011!$AM10</f>
        <v>965802</v>
      </c>
      <c r="G43" s="120">
        <f>[2]T1!F42</f>
        <v>2305295</v>
      </c>
      <c r="H43" s="120">
        <f>'[3]T1 (2)'!F44</f>
        <v>1211520</v>
      </c>
      <c r="I43" s="120">
        <f>[4]FIN2014!$AM10</f>
        <v>724063</v>
      </c>
      <c r="J43" s="120">
        <f>[7]FIN2015!$I10</f>
        <v>763590</v>
      </c>
      <c r="K43" s="120">
        <v>690408</v>
      </c>
      <c r="L43" s="120">
        <v>822859</v>
      </c>
      <c r="M43" s="171">
        <v>884224</v>
      </c>
      <c r="N43" s="171">
        <v>732224</v>
      </c>
      <c r="O43" s="171">
        <v>1951979</v>
      </c>
      <c r="P43" s="180"/>
      <c r="Q43" s="180"/>
      <c r="R43" s="180"/>
      <c r="S43" s="180"/>
      <c r="T43" s="180"/>
    </row>
    <row r="44" spans="1:20" s="142" customFormat="1" ht="36" customHeight="1" x14ac:dyDescent="0.3">
      <c r="A44" s="114"/>
      <c r="B44" s="122" t="s">
        <v>12</v>
      </c>
      <c r="C44" s="122"/>
      <c r="D44" s="104"/>
      <c r="E44" s="115">
        <f>+E45+E48</f>
        <v>775295</v>
      </c>
      <c r="F44" s="116">
        <f t="shared" ref="F44:J44" si="7">+F45+F48</f>
        <v>858501</v>
      </c>
      <c r="G44" s="116">
        <f t="shared" si="7"/>
        <v>-603153</v>
      </c>
      <c r="H44" s="116">
        <f t="shared" si="7"/>
        <v>-317797</v>
      </c>
      <c r="I44" s="116">
        <f t="shared" si="7"/>
        <v>148157</v>
      </c>
      <c r="J44" s="116">
        <f t="shared" si="7"/>
        <v>-154360</v>
      </c>
      <c r="K44" s="116">
        <v>490168</v>
      </c>
      <c r="L44" s="116">
        <v>-61998</v>
      </c>
      <c r="M44" s="117">
        <v>374520</v>
      </c>
      <c r="N44" s="117">
        <v>367104</v>
      </c>
      <c r="O44" s="117">
        <v>-570311</v>
      </c>
      <c r="P44" s="180"/>
      <c r="Q44" s="180"/>
      <c r="R44" s="180"/>
      <c r="S44" s="180"/>
      <c r="T44" s="180"/>
    </row>
    <row r="45" spans="1:20" s="142" customFormat="1" ht="36" customHeight="1" x14ac:dyDescent="0.3">
      <c r="A45" s="114"/>
      <c r="B45" s="114"/>
      <c r="C45" s="121" t="s">
        <v>13</v>
      </c>
      <c r="D45" s="104"/>
      <c r="E45" s="119">
        <f>SUM(E46:E47)</f>
        <v>217579</v>
      </c>
      <c r="F45" s="120">
        <f t="shared" ref="F45:J45" si="8">SUM(F46:F47)</f>
        <v>612281</v>
      </c>
      <c r="G45" s="120">
        <f t="shared" si="8"/>
        <v>-762923</v>
      </c>
      <c r="H45" s="120">
        <f t="shared" si="8"/>
        <v>-186599</v>
      </c>
      <c r="I45" s="120">
        <f t="shared" si="8"/>
        <v>191614</v>
      </c>
      <c r="J45" s="120">
        <f t="shared" si="8"/>
        <v>-141236</v>
      </c>
      <c r="K45" s="120">
        <v>24633</v>
      </c>
      <c r="L45" s="120">
        <v>-64540</v>
      </c>
      <c r="M45" s="123">
        <v>112682</v>
      </c>
      <c r="N45" s="123">
        <v>-3830</v>
      </c>
      <c r="O45" s="123">
        <v>-130831</v>
      </c>
      <c r="P45" s="180"/>
      <c r="Q45" s="180"/>
      <c r="R45" s="180"/>
      <c r="S45" s="180"/>
      <c r="T45" s="180"/>
    </row>
    <row r="46" spans="1:20" s="142" customFormat="1" ht="36" customHeight="1" x14ac:dyDescent="0.3">
      <c r="A46" s="114"/>
      <c r="B46" s="114"/>
      <c r="C46" s="114"/>
      <c r="D46" s="124" t="s">
        <v>14</v>
      </c>
      <c r="E46" s="119">
        <v>217579</v>
      </c>
      <c r="F46" s="120">
        <f>[1]FIN2011!$AM13</f>
        <v>612281</v>
      </c>
      <c r="G46" s="120">
        <f>[2]T1!$F$45</f>
        <v>-762923</v>
      </c>
      <c r="H46" s="120">
        <f>'[3]T1 (2)'!$F$47</f>
        <v>-186599</v>
      </c>
      <c r="I46" s="120">
        <f>[4]FIN2014!$AM13</f>
        <v>191614</v>
      </c>
      <c r="J46" s="120">
        <f>[7]FIN2015!$I13</f>
        <v>-141236</v>
      </c>
      <c r="K46" s="120">
        <v>24633</v>
      </c>
      <c r="L46" s="120">
        <v>-64540</v>
      </c>
      <c r="M46" s="152">
        <v>112682</v>
      </c>
      <c r="N46" s="159">
        <v>-3830</v>
      </c>
      <c r="O46" s="159">
        <v>-130831</v>
      </c>
      <c r="P46" s="180"/>
      <c r="Q46" s="180"/>
      <c r="R46" s="180"/>
      <c r="S46" s="180"/>
      <c r="T46" s="180"/>
    </row>
    <row r="47" spans="1:20" s="142" customFormat="1" ht="36" customHeight="1" x14ac:dyDescent="0.3">
      <c r="A47" s="114"/>
      <c r="B47" s="114"/>
      <c r="C47" s="114"/>
      <c r="D47" s="124" t="s">
        <v>15</v>
      </c>
      <c r="E47" s="134">
        <v>0</v>
      </c>
      <c r="F47" s="125">
        <f>[1]FIN2011!$AM14</f>
        <v>0</v>
      </c>
      <c r="G47" s="125">
        <f>[5]FIN2012!$I14</f>
        <v>0</v>
      </c>
      <c r="H47" s="125">
        <f>[6]FIN2013!$AM14</f>
        <v>0</v>
      </c>
      <c r="I47" s="125">
        <f>[4]FIN2014!$AM14</f>
        <v>0</v>
      </c>
      <c r="J47" s="125">
        <f>[7]FIN2015!$I14</f>
        <v>0</v>
      </c>
      <c r="K47" s="125">
        <v>0</v>
      </c>
      <c r="L47" s="125">
        <v>0</v>
      </c>
      <c r="M47" s="158"/>
      <c r="N47" s="158"/>
      <c r="O47" s="158"/>
      <c r="P47" s="180"/>
      <c r="Q47" s="180"/>
      <c r="R47" s="180"/>
      <c r="S47" s="180"/>
      <c r="T47" s="180"/>
    </row>
    <row r="48" spans="1:20" s="142" customFormat="1" ht="36" customHeight="1" x14ac:dyDescent="0.3">
      <c r="A48" s="114"/>
      <c r="B48" s="114"/>
      <c r="C48" s="121" t="s">
        <v>28</v>
      </c>
      <c r="D48" s="104"/>
      <c r="E48" s="119">
        <f>SUM(E49:E52)</f>
        <v>557716</v>
      </c>
      <c r="F48" s="120">
        <f t="shared" ref="F48:J48" si="9">SUM(F49:F52)</f>
        <v>246220</v>
      </c>
      <c r="G48" s="120">
        <f t="shared" si="9"/>
        <v>159770</v>
      </c>
      <c r="H48" s="120">
        <f t="shared" si="9"/>
        <v>-131198</v>
      </c>
      <c r="I48" s="120">
        <f t="shared" si="9"/>
        <v>-43457</v>
      </c>
      <c r="J48" s="120">
        <f t="shared" si="9"/>
        <v>-13124</v>
      </c>
      <c r="K48" s="120">
        <v>465535</v>
      </c>
      <c r="L48" s="120">
        <v>2542</v>
      </c>
      <c r="M48" s="123">
        <v>261838</v>
      </c>
      <c r="N48" s="123">
        <v>370934</v>
      </c>
      <c r="O48" s="123">
        <v>-439480</v>
      </c>
      <c r="P48" s="180"/>
      <c r="Q48" s="180"/>
      <c r="R48" s="180"/>
      <c r="S48" s="180"/>
      <c r="T48" s="180"/>
    </row>
    <row r="49" spans="1:20" s="142" customFormat="1" ht="36" customHeight="1" x14ac:dyDescent="0.3">
      <c r="A49" s="114"/>
      <c r="B49" s="114"/>
      <c r="C49" s="114"/>
      <c r="D49" s="124" t="s">
        <v>16</v>
      </c>
      <c r="E49" s="134">
        <v>0</v>
      </c>
      <c r="F49" s="125">
        <f>[1]FIN2011!$AM16</f>
        <v>0</v>
      </c>
      <c r="G49" s="125">
        <f>[5]FIN2012!$I16</f>
        <v>0</v>
      </c>
      <c r="H49" s="125">
        <f>[6]FIN2013!$AM16</f>
        <v>0</v>
      </c>
      <c r="I49" s="125">
        <f>[4]FIN2014!$AM16</f>
        <v>0</v>
      </c>
      <c r="J49" s="125">
        <f>[7]FIN2015!$I16</f>
        <v>0</v>
      </c>
      <c r="K49" s="125">
        <v>0</v>
      </c>
      <c r="L49" s="125">
        <v>0</v>
      </c>
      <c r="M49" s="158"/>
      <c r="N49" s="158"/>
      <c r="O49" s="158"/>
      <c r="P49" s="180"/>
      <c r="Q49" s="180"/>
      <c r="R49" s="180"/>
      <c r="S49" s="180"/>
      <c r="T49" s="180"/>
    </row>
    <row r="50" spans="1:20" s="142" customFormat="1" ht="36" customHeight="1" x14ac:dyDescent="0.3">
      <c r="A50" s="114"/>
      <c r="B50" s="114"/>
      <c r="C50" s="114"/>
      <c r="D50" s="124" t="s">
        <v>17</v>
      </c>
      <c r="E50" s="134">
        <v>0</v>
      </c>
      <c r="F50" s="125">
        <f>[1]FIN2011!$AM17</f>
        <v>0</v>
      </c>
      <c r="G50" s="125">
        <f>[5]FIN2012!$I17</f>
        <v>0</v>
      </c>
      <c r="H50" s="125">
        <f>[6]FIN2013!$AM17</f>
        <v>0</v>
      </c>
      <c r="I50" s="125">
        <f>[4]FIN2014!$AM17</f>
        <v>0</v>
      </c>
      <c r="J50" s="125">
        <f>[7]FIN2015!$I17</f>
        <v>0</v>
      </c>
      <c r="K50" s="125">
        <v>0</v>
      </c>
      <c r="L50" s="125">
        <v>0</v>
      </c>
      <c r="M50" s="158"/>
      <c r="N50" s="158"/>
      <c r="O50" s="158"/>
      <c r="P50" s="180"/>
      <c r="Q50" s="180"/>
      <c r="R50" s="180"/>
      <c r="S50" s="180"/>
      <c r="T50" s="180"/>
    </row>
    <row r="51" spans="1:20" s="142" customFormat="1" ht="36" customHeight="1" x14ac:dyDescent="0.3">
      <c r="A51" s="114"/>
      <c r="B51" s="114"/>
      <c r="C51" s="114"/>
      <c r="D51" s="124" t="s">
        <v>18</v>
      </c>
      <c r="E51" s="119">
        <v>-7196</v>
      </c>
      <c r="F51" s="120">
        <f>[1]FIN2011!$AM18</f>
        <v>5818</v>
      </c>
      <c r="G51" s="123" t="s">
        <v>33</v>
      </c>
      <c r="H51" s="123" t="s">
        <v>33</v>
      </c>
      <c r="I51" s="123" t="s">
        <v>33</v>
      </c>
      <c r="J51" s="123" t="s">
        <v>33</v>
      </c>
      <c r="K51" s="123" t="s">
        <v>33</v>
      </c>
      <c r="L51" s="123" t="s">
        <v>33</v>
      </c>
      <c r="M51" s="123" t="s">
        <v>33</v>
      </c>
      <c r="N51" s="123" t="s">
        <v>33</v>
      </c>
      <c r="O51" s="123" t="s">
        <v>33</v>
      </c>
      <c r="P51" s="180"/>
      <c r="Q51" s="180"/>
      <c r="R51" s="180"/>
      <c r="S51" s="180"/>
      <c r="T51" s="180"/>
    </row>
    <row r="52" spans="1:20" s="142" customFormat="1" ht="36" customHeight="1" x14ac:dyDescent="0.3">
      <c r="A52" s="126"/>
      <c r="B52" s="126"/>
      <c r="C52" s="114"/>
      <c r="D52" s="124" t="s">
        <v>19</v>
      </c>
      <c r="E52" s="119">
        <v>564912</v>
      </c>
      <c r="F52" s="120">
        <f>[1]FIN2011!$AM19</f>
        <v>240402</v>
      </c>
      <c r="G52" s="120">
        <f>[2]T1!$F$51</f>
        <v>159770</v>
      </c>
      <c r="H52" s="120">
        <f>'[3]T1 (2)'!$F$53</f>
        <v>-131198</v>
      </c>
      <c r="I52" s="120">
        <f>[4]FIN2014!$AM19</f>
        <v>-43457</v>
      </c>
      <c r="J52" s="120">
        <f>[7]FIN2015!$I19</f>
        <v>-13124</v>
      </c>
      <c r="K52" s="162">
        <v>465535</v>
      </c>
      <c r="L52" s="162">
        <v>2542</v>
      </c>
      <c r="M52" s="160">
        <v>261838</v>
      </c>
      <c r="N52" s="160">
        <v>370934</v>
      </c>
      <c r="O52" s="159">
        <v>-439480</v>
      </c>
      <c r="P52" s="180"/>
      <c r="Q52" s="180"/>
      <c r="R52" s="180"/>
      <c r="S52" s="180"/>
      <c r="T52" s="180"/>
    </row>
    <row r="53" spans="1:20" s="142" customFormat="1" ht="36" customHeight="1" x14ac:dyDescent="0.3">
      <c r="A53" s="114"/>
      <c r="B53" s="122" t="s">
        <v>20</v>
      </c>
      <c r="C53" s="122"/>
      <c r="D53" s="104"/>
      <c r="E53" s="115">
        <f>SUM(E54:E56)</f>
        <v>242700</v>
      </c>
      <c r="F53" s="116">
        <f t="shared" ref="F53:J53" si="10">SUM(F54:F56)</f>
        <v>17538</v>
      </c>
      <c r="G53" s="116">
        <f t="shared" si="10"/>
        <v>338578</v>
      </c>
      <c r="H53" s="116">
        <f t="shared" si="10"/>
        <v>316087</v>
      </c>
      <c r="I53" s="116">
        <f t="shared" si="10"/>
        <v>-43303</v>
      </c>
      <c r="J53" s="116">
        <f t="shared" si="10"/>
        <v>-13914</v>
      </c>
      <c r="K53" s="163">
        <v>166852</v>
      </c>
      <c r="L53" s="163">
        <v>763310</v>
      </c>
      <c r="M53" s="117">
        <v>-285274</v>
      </c>
      <c r="N53" s="164">
        <v>212631</v>
      </c>
      <c r="O53" s="164">
        <v>797020</v>
      </c>
      <c r="P53" s="180"/>
      <c r="Q53" s="180"/>
      <c r="R53" s="180"/>
      <c r="S53" s="180"/>
      <c r="T53" s="180"/>
    </row>
    <row r="54" spans="1:20" s="142" customFormat="1" ht="36" customHeight="1" x14ac:dyDescent="0.3">
      <c r="A54" s="114"/>
      <c r="B54" s="114"/>
      <c r="C54" s="124" t="s">
        <v>21</v>
      </c>
      <c r="D54" s="104"/>
      <c r="E54" s="134">
        <v>0</v>
      </c>
      <c r="F54" s="125">
        <f>[1]FIN2011!$AM21</f>
        <v>0</v>
      </c>
      <c r="G54" s="125">
        <f>[5]FIN2012!$I21</f>
        <v>0</v>
      </c>
      <c r="H54" s="125">
        <f>[6]FIN2013!$AM21</f>
        <v>0</v>
      </c>
      <c r="I54" s="125">
        <f>[4]FIN2014!$AM21</f>
        <v>0</v>
      </c>
      <c r="J54" s="125">
        <f>[7]FIN2015!$I21</f>
        <v>0</v>
      </c>
      <c r="K54" s="165">
        <v>0</v>
      </c>
      <c r="L54" s="165">
        <v>0</v>
      </c>
      <c r="M54" s="160"/>
      <c r="N54" s="166">
        <v>0</v>
      </c>
      <c r="O54" s="166">
        <v>0</v>
      </c>
      <c r="P54" s="180"/>
      <c r="Q54" s="180"/>
      <c r="R54" s="180"/>
      <c r="S54" s="180"/>
      <c r="T54" s="180"/>
    </row>
    <row r="55" spans="1:20" s="142" customFormat="1" ht="36" customHeight="1" x14ac:dyDescent="0.3">
      <c r="A55" s="114"/>
      <c r="B55" s="114"/>
      <c r="C55" s="124" t="s">
        <v>22</v>
      </c>
      <c r="D55" s="104"/>
      <c r="E55" s="134">
        <v>0</v>
      </c>
      <c r="F55" s="125">
        <f>[1]FIN2011!$AM22</f>
        <v>0</v>
      </c>
      <c r="G55" s="125">
        <f>[5]FIN2012!$I22</f>
        <v>0</v>
      </c>
      <c r="H55" s="125">
        <f>[6]FIN2013!$AM22</f>
        <v>0</v>
      </c>
      <c r="I55" s="125">
        <f>[4]FIN2014!$AM22</f>
        <v>0</v>
      </c>
      <c r="J55" s="125">
        <f>[7]FIN2015!$I22</f>
        <v>0</v>
      </c>
      <c r="K55" s="165">
        <v>0</v>
      </c>
      <c r="L55" s="165">
        <v>0</v>
      </c>
      <c r="M55" s="160"/>
      <c r="N55" s="166">
        <v>0</v>
      </c>
      <c r="O55" s="166">
        <v>0</v>
      </c>
      <c r="P55" s="180"/>
      <c r="Q55" s="180"/>
      <c r="R55" s="180"/>
      <c r="S55" s="180"/>
      <c r="T55" s="180"/>
    </row>
    <row r="56" spans="1:20" s="142" customFormat="1" ht="36" customHeight="1" x14ac:dyDescent="0.3">
      <c r="A56" s="127"/>
      <c r="B56" s="127"/>
      <c r="C56" s="124" t="s">
        <v>23</v>
      </c>
      <c r="D56" s="104"/>
      <c r="E56" s="119">
        <v>242700</v>
      </c>
      <c r="F56" s="120">
        <f>[1]FIN2011!$AM23</f>
        <v>17538</v>
      </c>
      <c r="G56" s="120">
        <f>[2]T1!F55</f>
        <v>338578</v>
      </c>
      <c r="H56" s="120">
        <f>'[3]T1 (2)'!F57</f>
        <v>316087</v>
      </c>
      <c r="I56" s="120">
        <f>[4]FIN2014!$AM23</f>
        <v>-43303</v>
      </c>
      <c r="J56" s="120">
        <f>[7]FIN2015!$I23</f>
        <v>-13914</v>
      </c>
      <c r="K56" s="167">
        <v>166852</v>
      </c>
      <c r="L56" s="167">
        <v>763310</v>
      </c>
      <c r="M56" s="150">
        <v>-285274</v>
      </c>
      <c r="N56" s="150">
        <v>212631</v>
      </c>
      <c r="O56" s="150">
        <v>797020</v>
      </c>
      <c r="P56" s="180"/>
      <c r="Q56" s="180"/>
      <c r="R56" s="180"/>
      <c r="S56" s="180"/>
      <c r="T56" s="180"/>
    </row>
    <row r="57" spans="1:20" s="142" customFormat="1" ht="36" customHeight="1" x14ac:dyDescent="0.3">
      <c r="A57" s="114"/>
      <c r="B57" s="122" t="s">
        <v>32</v>
      </c>
      <c r="C57" s="128"/>
      <c r="D57" s="101"/>
      <c r="E57" s="115">
        <v>459009</v>
      </c>
      <c r="F57" s="116">
        <f>[1]FIN2011!$AM24</f>
        <v>72256</v>
      </c>
      <c r="G57" s="116">
        <f>[2]T1!F56</f>
        <v>507109</v>
      </c>
      <c r="H57" s="116">
        <f>'[3]T1 (2)'!F58</f>
        <v>615658</v>
      </c>
      <c r="I57" s="116">
        <f>[4]FIN2014!$AM24</f>
        <v>643871.99999999988</v>
      </c>
      <c r="J57" s="116">
        <f>[7]FIN2015!$I24</f>
        <v>331529</v>
      </c>
      <c r="K57" s="168">
        <v>368580</v>
      </c>
      <c r="L57" s="168">
        <v>459980</v>
      </c>
      <c r="M57" s="154">
        <v>243241</v>
      </c>
      <c r="N57" s="154">
        <v>454201</v>
      </c>
      <c r="O57" s="154">
        <v>-561002</v>
      </c>
      <c r="P57" s="180"/>
      <c r="Q57" s="180"/>
      <c r="R57" s="180"/>
      <c r="S57" s="180"/>
      <c r="T57" s="180"/>
    </row>
    <row r="58" spans="1:20" s="142" customFormat="1" ht="36" customHeight="1" x14ac:dyDescent="0.3">
      <c r="A58" s="114"/>
      <c r="B58" s="129" t="s">
        <v>24</v>
      </c>
      <c r="C58" s="128"/>
      <c r="D58" s="101"/>
      <c r="E58" s="115">
        <v>200747</v>
      </c>
      <c r="F58" s="116">
        <f>[1]FIN2011!$AM25</f>
        <v>146916</v>
      </c>
      <c r="G58" s="116">
        <f>[2]T1!F57</f>
        <v>82236</v>
      </c>
      <c r="H58" s="116">
        <f>'[3]T1 (2)'!F59</f>
        <v>58802</v>
      </c>
      <c r="I58" s="116">
        <f>[4]FIN2014!$AM25</f>
        <v>332287</v>
      </c>
      <c r="J58" s="116">
        <f>[7]FIN2015!$I25</f>
        <v>204337</v>
      </c>
      <c r="K58" s="168">
        <v>378002</v>
      </c>
      <c r="L58" s="168">
        <v>483925</v>
      </c>
      <c r="M58" s="154">
        <v>244505</v>
      </c>
      <c r="N58" s="154">
        <v>566957</v>
      </c>
      <c r="O58" s="154">
        <v>325579</v>
      </c>
      <c r="P58" s="180"/>
      <c r="Q58" s="180"/>
      <c r="R58" s="180"/>
      <c r="S58" s="180"/>
      <c r="T58" s="180"/>
    </row>
    <row r="59" spans="1:20" s="142" customFormat="1" ht="36" customHeight="1" x14ac:dyDescent="0.3">
      <c r="A59" s="114"/>
      <c r="B59" s="122" t="s">
        <v>37</v>
      </c>
      <c r="C59" s="128"/>
      <c r="D59" s="101"/>
      <c r="E59" s="115"/>
      <c r="F59" s="116"/>
      <c r="G59" s="116"/>
      <c r="H59" s="116"/>
      <c r="I59" s="116"/>
      <c r="J59" s="116"/>
      <c r="K59" s="168">
        <v>-29010</v>
      </c>
      <c r="L59" s="168">
        <v>-47287</v>
      </c>
      <c r="M59" s="154">
        <v>-12556</v>
      </c>
      <c r="N59" s="154">
        <v>95473</v>
      </c>
      <c r="O59" s="154">
        <v>73529</v>
      </c>
      <c r="P59" s="180"/>
      <c r="Q59" s="180"/>
      <c r="R59" s="180"/>
      <c r="S59" s="180"/>
      <c r="T59" s="180"/>
    </row>
    <row r="60" spans="1:20" s="142" customFormat="1" ht="36" customHeight="1" x14ac:dyDescent="0.3">
      <c r="A60" s="114"/>
      <c r="B60" s="129" t="s">
        <v>39</v>
      </c>
      <c r="C60" s="128"/>
      <c r="D60" s="101"/>
      <c r="E60" s="115"/>
      <c r="F60" s="116"/>
      <c r="G60" s="116"/>
      <c r="H60" s="116"/>
      <c r="I60" s="116"/>
      <c r="J60" s="116"/>
      <c r="K60" s="168">
        <v>52906</v>
      </c>
      <c r="L60" s="168">
        <v>169227</v>
      </c>
      <c r="M60" s="154">
        <v>-100749</v>
      </c>
      <c r="N60" s="154">
        <v>-55624</v>
      </c>
      <c r="O60" s="154">
        <v>-89974</v>
      </c>
      <c r="P60" s="180"/>
      <c r="Q60" s="180"/>
      <c r="R60" s="180"/>
      <c r="S60" s="180"/>
      <c r="T60" s="180"/>
    </row>
    <row r="61" spans="1:20" s="142" customFormat="1" ht="19.899999999999999" customHeight="1" x14ac:dyDescent="0.3">
      <c r="A61" s="114"/>
      <c r="B61" s="132"/>
      <c r="C61" s="128"/>
      <c r="D61" s="101"/>
      <c r="E61" s="115"/>
      <c r="F61" s="116"/>
      <c r="G61" s="116"/>
      <c r="H61" s="116"/>
      <c r="I61" s="116"/>
      <c r="J61" s="116"/>
      <c r="K61" s="116"/>
      <c r="L61" s="116"/>
      <c r="M61" s="154"/>
      <c r="N61" s="154"/>
      <c r="O61" s="154"/>
      <c r="P61" s="180"/>
      <c r="Q61" s="180"/>
      <c r="R61" s="180"/>
      <c r="S61" s="180"/>
      <c r="T61" s="180"/>
    </row>
    <row r="62" spans="1:20" s="142" customFormat="1" ht="36" customHeight="1" x14ac:dyDescent="0.3">
      <c r="A62" s="135" t="s">
        <v>31</v>
      </c>
      <c r="B62" s="135"/>
      <c r="C62" s="136"/>
      <c r="D62" s="136"/>
      <c r="E62" s="137" t="e">
        <f t="shared" ref="E62:J62" si="11">E14-E38</f>
        <v>#REF!</v>
      </c>
      <c r="F62" s="138" t="e">
        <f t="shared" si="11"/>
        <v>#REF!</v>
      </c>
      <c r="G62" s="138" t="e">
        <f t="shared" si="11"/>
        <v>#REF!</v>
      </c>
      <c r="H62" s="138" t="e">
        <f t="shared" si="11"/>
        <v>#REF!</v>
      </c>
      <c r="I62" s="138" t="e">
        <f t="shared" si="11"/>
        <v>#REF!</v>
      </c>
      <c r="J62" s="138" t="e">
        <f t="shared" si="11"/>
        <v>#REF!</v>
      </c>
      <c r="K62" s="138">
        <v>556849</v>
      </c>
      <c r="L62" s="138">
        <v>174732</v>
      </c>
      <c r="M62" s="139">
        <v>-71342</v>
      </c>
      <c r="N62" s="139">
        <v>32030</v>
      </c>
      <c r="O62" s="139">
        <v>908793</v>
      </c>
      <c r="P62" s="180"/>
      <c r="Q62" s="180"/>
      <c r="R62" s="180"/>
      <c r="S62" s="180"/>
      <c r="T62" s="180"/>
    </row>
    <row r="63" spans="1:20" s="96" customFormat="1" ht="36" customHeight="1" x14ac:dyDescent="0.2">
      <c r="A63" s="179" t="s">
        <v>52</v>
      </c>
      <c r="B63" s="102"/>
      <c r="C63" s="102"/>
      <c r="D63" s="102"/>
      <c r="E63" s="102" t="e">
        <f t="shared" ref="E63:J63" si="12">E11-E62</f>
        <v>#REF!</v>
      </c>
      <c r="F63" s="102" t="e">
        <f t="shared" si="12"/>
        <v>#REF!</v>
      </c>
      <c r="G63" s="102" t="e">
        <f t="shared" si="12"/>
        <v>#REF!</v>
      </c>
      <c r="H63" s="102" t="e">
        <f t="shared" si="12"/>
        <v>#REF!</v>
      </c>
      <c r="I63" s="102" t="e">
        <f t="shared" si="12"/>
        <v>#REF!</v>
      </c>
      <c r="J63" s="102" t="e">
        <f t="shared" si="12"/>
        <v>#REF!</v>
      </c>
      <c r="K63" s="102">
        <v>-51672</v>
      </c>
      <c r="L63" s="102">
        <v>203048</v>
      </c>
      <c r="M63" s="102">
        <v>247409</v>
      </c>
      <c r="N63" s="102">
        <v>112194</v>
      </c>
      <c r="O63" s="102">
        <v>-409695</v>
      </c>
      <c r="P63" s="182"/>
      <c r="Q63" s="182"/>
      <c r="R63" s="182"/>
      <c r="S63" s="182"/>
      <c r="T63" s="182"/>
    </row>
    <row r="64" spans="1:20" s="142" customFormat="1" ht="36" customHeight="1" x14ac:dyDescent="0.25"/>
    <row r="65" spans="4:13" s="142" customFormat="1" ht="36" customHeight="1" x14ac:dyDescent="0.25">
      <c r="D65" s="161"/>
    </row>
    <row r="66" spans="4:13" s="142" customFormat="1" ht="36" customHeight="1" x14ac:dyDescent="0.25">
      <c r="D66" s="161"/>
    </row>
    <row r="67" spans="4:13" s="142" customFormat="1" ht="36" customHeight="1" x14ac:dyDescent="0.25">
      <c r="H67" s="145"/>
      <c r="I67" s="145"/>
      <c r="J67" s="145"/>
      <c r="K67" s="145"/>
      <c r="L67" s="145"/>
      <c r="M67" s="145"/>
    </row>
    <row r="68" spans="4:13" s="142" customFormat="1" ht="36" customHeight="1" x14ac:dyDescent="0.25">
      <c r="H68" s="145"/>
      <c r="I68" s="145"/>
      <c r="J68" s="145"/>
      <c r="K68" s="145"/>
      <c r="L68" s="145"/>
      <c r="M68" s="145"/>
    </row>
    <row r="69" spans="4:13" s="142" customFormat="1" ht="36" customHeight="1" x14ac:dyDescent="0.25">
      <c r="H69" s="145"/>
      <c r="I69" s="145"/>
      <c r="J69" s="145"/>
      <c r="K69" s="145"/>
      <c r="L69" s="145"/>
      <c r="M69" s="145"/>
    </row>
    <row r="70" spans="4:13" s="142" customFormat="1" ht="36" customHeight="1" x14ac:dyDescent="0.25">
      <c r="H70" s="145"/>
      <c r="I70" s="145"/>
      <c r="J70" s="145"/>
      <c r="K70" s="145"/>
      <c r="L70" s="145"/>
      <c r="M70" s="145"/>
    </row>
    <row r="71" spans="4:13" s="142" customFormat="1" ht="36" customHeight="1" x14ac:dyDescent="0.25"/>
    <row r="72" spans="4:13" s="142" customFormat="1" ht="36" customHeight="1" x14ac:dyDescent="0.25"/>
    <row r="73" spans="4:13" s="142" customFormat="1" ht="36" customHeight="1" x14ac:dyDescent="0.25"/>
    <row r="74" spans="4:13" s="142" customFormat="1" ht="36" customHeight="1" x14ac:dyDescent="0.25"/>
    <row r="75" spans="4:13" s="142" customFormat="1" ht="36" customHeight="1" x14ac:dyDescent="0.25"/>
    <row r="76" spans="4:13" s="142" customFormat="1" ht="36" customHeight="1" x14ac:dyDescent="0.25"/>
    <row r="77" spans="4:13" s="142" customFormat="1" ht="36" customHeight="1" x14ac:dyDescent="0.25"/>
    <row r="78" spans="4:13" s="142" customFormat="1" ht="36" customHeight="1" x14ac:dyDescent="0.25"/>
    <row r="79" spans="4:13" s="142" customFormat="1" ht="36" customHeight="1" x14ac:dyDescent="0.25"/>
    <row r="80" spans="4:13" s="142" customFormat="1" ht="36" customHeight="1" x14ac:dyDescent="0.25"/>
    <row r="81" s="142" customFormat="1" ht="36" customHeight="1" x14ac:dyDescent="0.25"/>
    <row r="82" s="142" customFormat="1" ht="36" customHeight="1" x14ac:dyDescent="0.25"/>
    <row r="83" s="142" customFormat="1" ht="36" customHeight="1" x14ac:dyDescent="0.25"/>
    <row r="84" s="142" customFormat="1" ht="36" customHeight="1" x14ac:dyDescent="0.25"/>
    <row r="85" s="142" customFormat="1" ht="36" customHeight="1" x14ac:dyDescent="0.25"/>
    <row r="86" s="142" customFormat="1" ht="36" customHeight="1" x14ac:dyDescent="0.25"/>
    <row r="87" s="142" customFormat="1" ht="36" customHeight="1" x14ac:dyDescent="0.25"/>
    <row r="88" s="142" customFormat="1" ht="36" customHeight="1" x14ac:dyDescent="0.25"/>
    <row r="89" s="142" customFormat="1" ht="36" customHeight="1" x14ac:dyDescent="0.25"/>
    <row r="90" s="142" customFormat="1" ht="36" customHeight="1" x14ac:dyDescent="0.25"/>
    <row r="91" s="142" customFormat="1" ht="36" customHeight="1" x14ac:dyDescent="0.25"/>
    <row r="92" s="142" customFormat="1" ht="36" customHeight="1" x14ac:dyDescent="0.25"/>
    <row r="93" s="142" customFormat="1" ht="36" customHeight="1" x14ac:dyDescent="0.25"/>
    <row r="94" s="142" customFormat="1" ht="36" customHeight="1" x14ac:dyDescent="0.25"/>
    <row r="95" s="142" customFormat="1" ht="36" customHeight="1" x14ac:dyDescent="0.25"/>
    <row r="96" s="142" customFormat="1" ht="36" customHeight="1" x14ac:dyDescent="0.25"/>
    <row r="97" s="142" customFormat="1" ht="36" customHeight="1" x14ac:dyDescent="0.25"/>
    <row r="98" s="142" customFormat="1" ht="36" customHeight="1" x14ac:dyDescent="0.25"/>
    <row r="99" s="142" customFormat="1" ht="36" customHeight="1" x14ac:dyDescent="0.25"/>
    <row r="100" s="142" customFormat="1" ht="36" customHeight="1" x14ac:dyDescent="0.25"/>
    <row r="101" s="142" customFormat="1" ht="36" customHeight="1" x14ac:dyDescent="0.25"/>
    <row r="102" s="142" customFormat="1" ht="36" customHeight="1" x14ac:dyDescent="0.25"/>
    <row r="103" s="142" customFormat="1" ht="36" customHeight="1" x14ac:dyDescent="0.25"/>
    <row r="104" s="142" customFormat="1" ht="36" customHeight="1" x14ac:dyDescent="0.25"/>
    <row r="105" s="142" customFormat="1" ht="36" customHeight="1" x14ac:dyDescent="0.25"/>
    <row r="106" s="142" customFormat="1" ht="36" customHeight="1" x14ac:dyDescent="0.25"/>
    <row r="107" s="142" customFormat="1" ht="36" customHeight="1" x14ac:dyDescent="0.25"/>
    <row r="108" s="142" customFormat="1" ht="36" customHeight="1" x14ac:dyDescent="0.25"/>
    <row r="109" s="142" customFormat="1" ht="36" customHeight="1" x14ac:dyDescent="0.25"/>
    <row r="110" s="142" customFormat="1" ht="36" customHeight="1" x14ac:dyDescent="0.25"/>
    <row r="111" ht="20.100000000000001" customHeight="1" x14ac:dyDescent="0.2"/>
    <row r="112" ht="20.100000000000001" customHeight="1" x14ac:dyDescent="0.2"/>
    <row r="113" ht="20.100000000000001" customHeight="1" x14ac:dyDescent="0.2"/>
    <row r="114" ht="20.100000000000001" customHeight="1" x14ac:dyDescent="0.2"/>
    <row r="115" ht="20.100000000000001" customHeight="1" x14ac:dyDescent="0.2"/>
    <row r="116" ht="20.100000000000001" customHeight="1" x14ac:dyDescent="0.2"/>
    <row r="117" ht="20.100000000000001" customHeight="1" x14ac:dyDescent="0.2"/>
    <row r="118" ht="20.100000000000001" customHeight="1" x14ac:dyDescent="0.2"/>
    <row r="119" ht="20.100000000000001" customHeight="1" x14ac:dyDescent="0.2"/>
    <row r="120" ht="20.100000000000001" customHeight="1" x14ac:dyDescent="0.2"/>
    <row r="121" ht="20.100000000000001" customHeight="1" x14ac:dyDescent="0.2"/>
    <row r="122" ht="20.100000000000001" customHeight="1" x14ac:dyDescent="0.2"/>
    <row r="123" ht="20.100000000000001" customHeight="1" x14ac:dyDescent="0.2"/>
    <row r="124" ht="20.100000000000001" customHeight="1" x14ac:dyDescent="0.2"/>
    <row r="125" ht="20.100000000000001" customHeight="1" x14ac:dyDescent="0.2"/>
    <row r="126" ht="20.100000000000001" customHeight="1" x14ac:dyDescent="0.2"/>
    <row r="127" ht="20.100000000000001" customHeight="1" x14ac:dyDescent="0.2"/>
    <row r="128" ht="20.100000000000001" customHeight="1" x14ac:dyDescent="0.2"/>
    <row r="129" ht="20.100000000000001" customHeight="1" x14ac:dyDescent="0.2"/>
    <row r="130" ht="20.100000000000001" customHeight="1" x14ac:dyDescent="0.2"/>
    <row r="131" ht="20.100000000000001" customHeight="1" x14ac:dyDescent="0.2"/>
    <row r="132" ht="20.100000000000001" customHeight="1" x14ac:dyDescent="0.2"/>
    <row r="133" ht="20.100000000000001" customHeight="1" x14ac:dyDescent="0.2"/>
    <row r="134" ht="20.100000000000001" customHeight="1" x14ac:dyDescent="0.2"/>
    <row r="135" ht="20.100000000000001" customHeight="1" x14ac:dyDescent="0.2"/>
    <row r="136" ht="20.100000000000001" customHeight="1" x14ac:dyDescent="0.2"/>
    <row r="137" ht="20.100000000000001" customHeight="1" x14ac:dyDescent="0.2"/>
    <row r="138" ht="20.100000000000001" customHeight="1" x14ac:dyDescent="0.2"/>
    <row r="139" ht="20.100000000000001" customHeight="1" x14ac:dyDescent="0.2"/>
    <row r="140" ht="20.100000000000001" customHeight="1" x14ac:dyDescent="0.2"/>
    <row r="141" ht="20.100000000000001" customHeight="1" x14ac:dyDescent="0.2"/>
    <row r="142" ht="20.100000000000001" customHeight="1" x14ac:dyDescent="0.2"/>
    <row r="143" ht="20.100000000000001" customHeight="1" x14ac:dyDescent="0.2"/>
    <row r="144" ht="20.100000000000001" customHeight="1" x14ac:dyDescent="0.2"/>
    <row r="145" ht="20.100000000000001" customHeight="1" x14ac:dyDescent="0.2"/>
    <row r="146" ht="20.100000000000001" customHeight="1" x14ac:dyDescent="0.2"/>
    <row r="147" ht="20.100000000000001" customHeight="1" x14ac:dyDescent="0.2"/>
    <row r="148" ht="20.100000000000001" customHeight="1" x14ac:dyDescent="0.2"/>
    <row r="149" ht="20.100000000000001" customHeight="1" x14ac:dyDescent="0.2"/>
    <row r="150" ht="20.100000000000001" customHeight="1" x14ac:dyDescent="0.2"/>
    <row r="151" ht="20.100000000000001" customHeight="1" x14ac:dyDescent="0.2"/>
    <row r="152" ht="20.100000000000001" customHeight="1" x14ac:dyDescent="0.2"/>
    <row r="153" ht="20.100000000000001" customHeight="1" x14ac:dyDescent="0.2"/>
    <row r="154" ht="20.100000000000001" customHeight="1" x14ac:dyDescent="0.2"/>
    <row r="155" ht="20.100000000000001" customHeight="1" x14ac:dyDescent="0.2"/>
    <row r="156" ht="20.100000000000001" customHeight="1" x14ac:dyDescent="0.2"/>
    <row r="157" ht="20.100000000000001" customHeight="1" x14ac:dyDescent="0.2"/>
    <row r="158" ht="20.100000000000001" customHeight="1" x14ac:dyDescent="0.2"/>
    <row r="159" ht="20.100000000000001" customHeight="1" x14ac:dyDescent="0.2"/>
    <row r="160" ht="20.100000000000001" customHeight="1" x14ac:dyDescent="0.2"/>
    <row r="161" ht="20.100000000000001" customHeight="1" x14ac:dyDescent="0.2"/>
    <row r="162" ht="20.100000000000001" customHeight="1" x14ac:dyDescent="0.2"/>
    <row r="163" ht="20.100000000000001" customHeight="1" x14ac:dyDescent="0.2"/>
    <row r="164" ht="20.100000000000001" customHeight="1" x14ac:dyDescent="0.2"/>
    <row r="165" ht="20.100000000000001" customHeight="1" x14ac:dyDescent="0.2"/>
    <row r="166" ht="20.100000000000001" customHeight="1" x14ac:dyDescent="0.2"/>
    <row r="167" ht="20.100000000000001" customHeight="1" x14ac:dyDescent="0.2"/>
  </sheetData>
  <mergeCells count="9">
    <mergeCell ref="B9:D9"/>
    <mergeCell ref="B11:D11"/>
    <mergeCell ref="B12:D12"/>
    <mergeCell ref="A5:D5"/>
    <mergeCell ref="A1:M1"/>
    <mergeCell ref="A3:O3"/>
    <mergeCell ref="B7:D7"/>
    <mergeCell ref="B8:D8"/>
    <mergeCell ref="B10:D10"/>
  </mergeCells>
  <phoneticPr fontId="3" type="noConversion"/>
  <printOptions horizontalCentered="1"/>
  <pageMargins left="0" right="0" top="0" bottom="0" header="0" footer="0"/>
  <pageSetup paperSize="9" scale="26" orientation="landscape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diff</vt:lpstr>
      <vt:lpstr>Sheet1</vt:lpstr>
      <vt:lpstr>Sheet2</vt:lpstr>
      <vt:lpstr>Sheet3</vt:lpstr>
      <vt:lpstr>diff!Print_Area</vt:lpstr>
      <vt:lpstr>Sheet1!Print_Area</vt:lpstr>
    </vt:vector>
  </TitlesOfParts>
  <Company>LiteOS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udomsuk</dc:creator>
  <cp:lastModifiedBy>Pattareeya Phosri</cp:lastModifiedBy>
  <cp:lastPrinted>2022-01-21T09:21:30Z</cp:lastPrinted>
  <dcterms:created xsi:type="dcterms:W3CDTF">2009-03-21T09:59:35Z</dcterms:created>
  <dcterms:modified xsi:type="dcterms:W3CDTF">2022-03-07T08:44:15Z</dcterms:modified>
</cp:coreProperties>
</file>